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acgovt-my.sharepoint.com/personal/susan_oconnor_acgov_org/Documents/Documents/Data/"/>
    </mc:Choice>
  </mc:AlternateContent>
  <xr:revisionPtr revIDLastSave="0" documentId="8_{52A91CAF-FC36-497D-A107-8FEC3D797B45}" xr6:coauthVersionLast="47" xr6:coauthVersionMax="47" xr10:uidLastSave="{00000000-0000-0000-0000-000000000000}"/>
  <bookViews>
    <workbookView xWindow="-110" yWindow="-110" windowWidth="25180" windowHeight="16260" xr2:uid="{03DEFB58-EED3-434D-84BC-A81E36FDF484}"/>
  </bookViews>
  <sheets>
    <sheet name="Line_List" sheetId="1" r:id="rId1"/>
    <sheet name="Descriptives" sheetId="3" r:id="rId2"/>
    <sheet name="Tab to HIDE" sheetId="2" state="hidden" r:id="rId3"/>
  </sheets>
  <definedNames>
    <definedName name="_xlnm._FilterDatabase" localSheetId="0" hidden="1">Line_List!$AI$8:$BH$45</definedName>
    <definedName name="_xlnm.Print_Area" localSheetId="1">Descriptives!$B$2:$M$46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AM12" i="1"/>
  <c r="AM22" i="1"/>
  <c r="AM24" i="1"/>
  <c r="AM34" i="1"/>
  <c r="AM36" i="1"/>
  <c r="AM46" i="1"/>
  <c r="AM48" i="1"/>
  <c r="AM58" i="1"/>
  <c r="AM60" i="1"/>
  <c r="AM70" i="1"/>
  <c r="AM72" i="1"/>
  <c r="AM82" i="1"/>
  <c r="AM84" i="1"/>
  <c r="AM94" i="1"/>
  <c r="AM96" i="1"/>
  <c r="AM106" i="1"/>
  <c r="AM108" i="1"/>
  <c r="AM118" i="1"/>
  <c r="AM120" i="1"/>
  <c r="AM130" i="1"/>
  <c r="AM132" i="1"/>
  <c r="AM142" i="1"/>
  <c r="AM144" i="1"/>
  <c r="AM154" i="1"/>
  <c r="AM156" i="1"/>
  <c r="AM166" i="1"/>
  <c r="AM168" i="1"/>
  <c r="AM178" i="1"/>
  <c r="AM179" i="1"/>
  <c r="AM190" i="1"/>
  <c r="AM191" i="1"/>
  <c r="AM193" i="1"/>
  <c r="AM202" i="1"/>
  <c r="AM203" i="1"/>
  <c r="AM205" i="1"/>
  <c r="AM214" i="1"/>
  <c r="AM215" i="1"/>
  <c r="AM217" i="1"/>
  <c r="AM226" i="1"/>
  <c r="AM227" i="1"/>
  <c r="AM229" i="1"/>
  <c r="AM238" i="1"/>
  <c r="AM239" i="1"/>
  <c r="AM241" i="1"/>
  <c r="AM250" i="1"/>
  <c r="AM251" i="1"/>
  <c r="AM253" i="1"/>
  <c r="AM262" i="1"/>
  <c r="AM263" i="1"/>
  <c r="AM265" i="1"/>
  <c r="AM274" i="1"/>
  <c r="AM275" i="1"/>
  <c r="AM277" i="1"/>
  <c r="AM286" i="1"/>
  <c r="AM287" i="1"/>
  <c r="AM289" i="1"/>
  <c r="AM298" i="1"/>
  <c r="AM299" i="1"/>
  <c r="AM301" i="1"/>
  <c r="AL10" i="1"/>
  <c r="AM10" i="1" s="1"/>
  <c r="AL11" i="1"/>
  <c r="AM11" i="1" s="1"/>
  <c r="AL12" i="1"/>
  <c r="AL13" i="1"/>
  <c r="AM13" i="1" s="1"/>
  <c r="AL14" i="1"/>
  <c r="AM14" i="1" s="1"/>
  <c r="AL15" i="1"/>
  <c r="AM15" i="1" s="1"/>
  <c r="AL16" i="1"/>
  <c r="AM16" i="1" s="1"/>
  <c r="AL17" i="1"/>
  <c r="AM17" i="1" s="1"/>
  <c r="AL18" i="1"/>
  <c r="AM18" i="1" s="1"/>
  <c r="AL19" i="1"/>
  <c r="AM19" i="1" s="1"/>
  <c r="AL20" i="1"/>
  <c r="AM20" i="1" s="1"/>
  <c r="AL21" i="1"/>
  <c r="AM21" i="1" s="1"/>
  <c r="AL22" i="1"/>
  <c r="AL23" i="1"/>
  <c r="AM23" i="1" s="1"/>
  <c r="AL24" i="1"/>
  <c r="AL25" i="1"/>
  <c r="AM25" i="1" s="1"/>
  <c r="AL26" i="1"/>
  <c r="AM26" i="1" s="1"/>
  <c r="AL27" i="1"/>
  <c r="AM27" i="1" s="1"/>
  <c r="AL28" i="1"/>
  <c r="AM28" i="1" s="1"/>
  <c r="AL29" i="1"/>
  <c r="AM29" i="1" s="1"/>
  <c r="AL30" i="1"/>
  <c r="AM30" i="1" s="1"/>
  <c r="AL31" i="1"/>
  <c r="AM31" i="1" s="1"/>
  <c r="AL32" i="1"/>
  <c r="AM32" i="1" s="1"/>
  <c r="AL33" i="1"/>
  <c r="AM33" i="1" s="1"/>
  <c r="AL34" i="1"/>
  <c r="AL35" i="1"/>
  <c r="AM35" i="1" s="1"/>
  <c r="AL36" i="1"/>
  <c r="AL37" i="1"/>
  <c r="AM37" i="1" s="1"/>
  <c r="AL38" i="1"/>
  <c r="AM38" i="1" s="1"/>
  <c r="AL39" i="1"/>
  <c r="AM39" i="1" s="1"/>
  <c r="AL40" i="1"/>
  <c r="AM40" i="1" s="1"/>
  <c r="AL41" i="1"/>
  <c r="AM41" i="1" s="1"/>
  <c r="AL42" i="1"/>
  <c r="AM42" i="1" s="1"/>
  <c r="AL43" i="1"/>
  <c r="AM43" i="1" s="1"/>
  <c r="AL44" i="1"/>
  <c r="AM44" i="1" s="1"/>
  <c r="AL45" i="1"/>
  <c r="AM45" i="1" s="1"/>
  <c r="AL46" i="1"/>
  <c r="AL47" i="1"/>
  <c r="AM47" i="1" s="1"/>
  <c r="AL48" i="1"/>
  <c r="AL49" i="1"/>
  <c r="AM49" i="1" s="1"/>
  <c r="AL50" i="1"/>
  <c r="AM50" i="1" s="1"/>
  <c r="AL51" i="1"/>
  <c r="AM51" i="1" s="1"/>
  <c r="AL52" i="1"/>
  <c r="AM52" i="1" s="1"/>
  <c r="AL53" i="1"/>
  <c r="AM53" i="1" s="1"/>
  <c r="AL54" i="1"/>
  <c r="AM54" i="1" s="1"/>
  <c r="AL55" i="1"/>
  <c r="AM55" i="1" s="1"/>
  <c r="AL56" i="1"/>
  <c r="AM56" i="1" s="1"/>
  <c r="AL57" i="1"/>
  <c r="AM57" i="1" s="1"/>
  <c r="AL58" i="1"/>
  <c r="AL59" i="1"/>
  <c r="AM59" i="1" s="1"/>
  <c r="AL60" i="1"/>
  <c r="AL61" i="1"/>
  <c r="AM61" i="1" s="1"/>
  <c r="AL62" i="1"/>
  <c r="AM62" i="1" s="1"/>
  <c r="AL63" i="1"/>
  <c r="AM63" i="1" s="1"/>
  <c r="AL64" i="1"/>
  <c r="AM64" i="1" s="1"/>
  <c r="AL65" i="1"/>
  <c r="AM65" i="1" s="1"/>
  <c r="AL66" i="1"/>
  <c r="AM66" i="1" s="1"/>
  <c r="AL67" i="1"/>
  <c r="AM67" i="1" s="1"/>
  <c r="AL68" i="1"/>
  <c r="AM68" i="1" s="1"/>
  <c r="AL69" i="1"/>
  <c r="AM69" i="1" s="1"/>
  <c r="AL70" i="1"/>
  <c r="AL71" i="1"/>
  <c r="AM71" i="1" s="1"/>
  <c r="AL72" i="1"/>
  <c r="AL73" i="1"/>
  <c r="AM73" i="1" s="1"/>
  <c r="AL74" i="1"/>
  <c r="AM74" i="1" s="1"/>
  <c r="AL75" i="1"/>
  <c r="AM75" i="1" s="1"/>
  <c r="AL76" i="1"/>
  <c r="AM76" i="1" s="1"/>
  <c r="AL77" i="1"/>
  <c r="AM77" i="1" s="1"/>
  <c r="AL78" i="1"/>
  <c r="AM78" i="1" s="1"/>
  <c r="AL79" i="1"/>
  <c r="AM79" i="1" s="1"/>
  <c r="AL80" i="1"/>
  <c r="AM80" i="1" s="1"/>
  <c r="AL81" i="1"/>
  <c r="AM81" i="1" s="1"/>
  <c r="AL82" i="1"/>
  <c r="AL83" i="1"/>
  <c r="AM83" i="1" s="1"/>
  <c r="AL84" i="1"/>
  <c r="AL85" i="1"/>
  <c r="AM85" i="1" s="1"/>
  <c r="AL86" i="1"/>
  <c r="AM86" i="1" s="1"/>
  <c r="AL87" i="1"/>
  <c r="AM87" i="1" s="1"/>
  <c r="AL88" i="1"/>
  <c r="AM88" i="1" s="1"/>
  <c r="AL89" i="1"/>
  <c r="AM89" i="1" s="1"/>
  <c r="AL90" i="1"/>
  <c r="AM90" i="1" s="1"/>
  <c r="AL91" i="1"/>
  <c r="AM91" i="1" s="1"/>
  <c r="AL92" i="1"/>
  <c r="AM92" i="1" s="1"/>
  <c r="AL93" i="1"/>
  <c r="AM93" i="1" s="1"/>
  <c r="AL94" i="1"/>
  <c r="AL95" i="1"/>
  <c r="AM95" i="1" s="1"/>
  <c r="AL96" i="1"/>
  <c r="AL97" i="1"/>
  <c r="AM97" i="1" s="1"/>
  <c r="AL98" i="1"/>
  <c r="AM98" i="1" s="1"/>
  <c r="AL99" i="1"/>
  <c r="AM99" i="1" s="1"/>
  <c r="AL100" i="1"/>
  <c r="AM100" i="1" s="1"/>
  <c r="AL101" i="1"/>
  <c r="AM101" i="1" s="1"/>
  <c r="AL102" i="1"/>
  <c r="AM102" i="1" s="1"/>
  <c r="AL103" i="1"/>
  <c r="AM103" i="1" s="1"/>
  <c r="AL104" i="1"/>
  <c r="AM104" i="1" s="1"/>
  <c r="AL105" i="1"/>
  <c r="AM105" i="1" s="1"/>
  <c r="AL106" i="1"/>
  <c r="AL107" i="1"/>
  <c r="AM107" i="1" s="1"/>
  <c r="AL108" i="1"/>
  <c r="AL109" i="1"/>
  <c r="AM109" i="1" s="1"/>
  <c r="AL110" i="1"/>
  <c r="AM110" i="1" s="1"/>
  <c r="AL111" i="1"/>
  <c r="AM111" i="1" s="1"/>
  <c r="AL112" i="1"/>
  <c r="AM112" i="1" s="1"/>
  <c r="AL113" i="1"/>
  <c r="AM113" i="1" s="1"/>
  <c r="AL114" i="1"/>
  <c r="AM114" i="1" s="1"/>
  <c r="AL115" i="1"/>
  <c r="AM115" i="1" s="1"/>
  <c r="AL116" i="1"/>
  <c r="AM116" i="1" s="1"/>
  <c r="AL117" i="1"/>
  <c r="AM117" i="1" s="1"/>
  <c r="AL118" i="1"/>
  <c r="AL119" i="1"/>
  <c r="AM119" i="1" s="1"/>
  <c r="AL120" i="1"/>
  <c r="AL121" i="1"/>
  <c r="AM121" i="1" s="1"/>
  <c r="AL122" i="1"/>
  <c r="AM122" i="1" s="1"/>
  <c r="AL123" i="1"/>
  <c r="AM123" i="1" s="1"/>
  <c r="AL124" i="1"/>
  <c r="AM124" i="1" s="1"/>
  <c r="AL125" i="1"/>
  <c r="AM125" i="1" s="1"/>
  <c r="AL126" i="1"/>
  <c r="AM126" i="1" s="1"/>
  <c r="AL127" i="1"/>
  <c r="AM127" i="1" s="1"/>
  <c r="AL128" i="1"/>
  <c r="AM128" i="1" s="1"/>
  <c r="AL129" i="1"/>
  <c r="AM129" i="1" s="1"/>
  <c r="AL130" i="1"/>
  <c r="AL131" i="1"/>
  <c r="AM131" i="1" s="1"/>
  <c r="AL132" i="1"/>
  <c r="AL133" i="1"/>
  <c r="AM133" i="1" s="1"/>
  <c r="AL134" i="1"/>
  <c r="AM134" i="1" s="1"/>
  <c r="AL135" i="1"/>
  <c r="AM135" i="1" s="1"/>
  <c r="AL136" i="1"/>
  <c r="AM136" i="1" s="1"/>
  <c r="AL137" i="1"/>
  <c r="AM137" i="1" s="1"/>
  <c r="AL138" i="1"/>
  <c r="AM138" i="1" s="1"/>
  <c r="AL139" i="1"/>
  <c r="AM139" i="1" s="1"/>
  <c r="AL140" i="1"/>
  <c r="AM140" i="1" s="1"/>
  <c r="AL141" i="1"/>
  <c r="AM141" i="1" s="1"/>
  <c r="AL142" i="1"/>
  <c r="AL143" i="1"/>
  <c r="AM143" i="1" s="1"/>
  <c r="AL144" i="1"/>
  <c r="AL145" i="1"/>
  <c r="AM145" i="1" s="1"/>
  <c r="AL146" i="1"/>
  <c r="AM146" i="1" s="1"/>
  <c r="AL147" i="1"/>
  <c r="AM147" i="1" s="1"/>
  <c r="AL148" i="1"/>
  <c r="AM148" i="1" s="1"/>
  <c r="AL149" i="1"/>
  <c r="AM149" i="1" s="1"/>
  <c r="AL150" i="1"/>
  <c r="AM150" i="1" s="1"/>
  <c r="AL151" i="1"/>
  <c r="AM151" i="1" s="1"/>
  <c r="AL152" i="1"/>
  <c r="AM152" i="1" s="1"/>
  <c r="AL153" i="1"/>
  <c r="AM153" i="1" s="1"/>
  <c r="AL154" i="1"/>
  <c r="AL155" i="1"/>
  <c r="AM155" i="1" s="1"/>
  <c r="AL156" i="1"/>
  <c r="AL157" i="1"/>
  <c r="AM157" i="1" s="1"/>
  <c r="AL158" i="1"/>
  <c r="AM158" i="1" s="1"/>
  <c r="AL159" i="1"/>
  <c r="AM159" i="1" s="1"/>
  <c r="AL160" i="1"/>
  <c r="AM160" i="1" s="1"/>
  <c r="AL161" i="1"/>
  <c r="AM161" i="1" s="1"/>
  <c r="AL162" i="1"/>
  <c r="AM162" i="1" s="1"/>
  <c r="AL163" i="1"/>
  <c r="AM163" i="1" s="1"/>
  <c r="AL164" i="1"/>
  <c r="AM164" i="1" s="1"/>
  <c r="AL165" i="1"/>
  <c r="AM165" i="1" s="1"/>
  <c r="AL166" i="1"/>
  <c r="AL167" i="1"/>
  <c r="AM167" i="1" s="1"/>
  <c r="AL168" i="1"/>
  <c r="AL169" i="1"/>
  <c r="AM169" i="1" s="1"/>
  <c r="AL170" i="1"/>
  <c r="AM170" i="1" s="1"/>
  <c r="AL171" i="1"/>
  <c r="AM171" i="1" s="1"/>
  <c r="AL172" i="1"/>
  <c r="AM172" i="1" s="1"/>
  <c r="AL173" i="1"/>
  <c r="AM173" i="1" s="1"/>
  <c r="AL174" i="1"/>
  <c r="AM174" i="1" s="1"/>
  <c r="AL175" i="1"/>
  <c r="AM175" i="1" s="1"/>
  <c r="AL176" i="1"/>
  <c r="AM176" i="1" s="1"/>
  <c r="AL177" i="1"/>
  <c r="AM177" i="1" s="1"/>
  <c r="AL178" i="1"/>
  <c r="AL179" i="1"/>
  <c r="AL180" i="1"/>
  <c r="AM180" i="1" s="1"/>
  <c r="AL181" i="1"/>
  <c r="AM181" i="1" s="1"/>
  <c r="AL182" i="1"/>
  <c r="AM182" i="1" s="1"/>
  <c r="AL183" i="1"/>
  <c r="AM183" i="1" s="1"/>
  <c r="AL184" i="1"/>
  <c r="AM184" i="1" s="1"/>
  <c r="AL185" i="1"/>
  <c r="AM185" i="1" s="1"/>
  <c r="AL186" i="1"/>
  <c r="AM186" i="1" s="1"/>
  <c r="AL187" i="1"/>
  <c r="AM187" i="1" s="1"/>
  <c r="AL188" i="1"/>
  <c r="AM188" i="1" s="1"/>
  <c r="AL189" i="1"/>
  <c r="AM189" i="1" s="1"/>
  <c r="AL190" i="1"/>
  <c r="AL191" i="1"/>
  <c r="AL192" i="1"/>
  <c r="AM192" i="1" s="1"/>
  <c r="AL193" i="1"/>
  <c r="AL194" i="1"/>
  <c r="AM194" i="1" s="1"/>
  <c r="AL195" i="1"/>
  <c r="AM195" i="1" s="1"/>
  <c r="AL196" i="1"/>
  <c r="AM196" i="1" s="1"/>
  <c r="AL197" i="1"/>
  <c r="AM197" i="1" s="1"/>
  <c r="AL198" i="1"/>
  <c r="AM198" i="1" s="1"/>
  <c r="AL199" i="1"/>
  <c r="AM199" i="1" s="1"/>
  <c r="AL200" i="1"/>
  <c r="AM200" i="1" s="1"/>
  <c r="AL201" i="1"/>
  <c r="AM201" i="1" s="1"/>
  <c r="AL202" i="1"/>
  <c r="AL203" i="1"/>
  <c r="AL204" i="1"/>
  <c r="AM204" i="1" s="1"/>
  <c r="AL205" i="1"/>
  <c r="AL206" i="1"/>
  <c r="AM206" i="1" s="1"/>
  <c r="AL207" i="1"/>
  <c r="AM207" i="1" s="1"/>
  <c r="AL208" i="1"/>
  <c r="AM208" i="1" s="1"/>
  <c r="AL209" i="1"/>
  <c r="AM209" i="1" s="1"/>
  <c r="AL210" i="1"/>
  <c r="AM210" i="1" s="1"/>
  <c r="AL211" i="1"/>
  <c r="AM211" i="1" s="1"/>
  <c r="AL212" i="1"/>
  <c r="AM212" i="1" s="1"/>
  <c r="AL213" i="1"/>
  <c r="AM213" i="1" s="1"/>
  <c r="AL214" i="1"/>
  <c r="AL215" i="1"/>
  <c r="AL216" i="1"/>
  <c r="AM216" i="1" s="1"/>
  <c r="AL217" i="1"/>
  <c r="AL218" i="1"/>
  <c r="AM218" i="1" s="1"/>
  <c r="AL219" i="1"/>
  <c r="AM219" i="1" s="1"/>
  <c r="AL220" i="1"/>
  <c r="AM220" i="1" s="1"/>
  <c r="AL221" i="1"/>
  <c r="AM221" i="1" s="1"/>
  <c r="AL222" i="1"/>
  <c r="AM222" i="1" s="1"/>
  <c r="AL223" i="1"/>
  <c r="AM223" i="1" s="1"/>
  <c r="AL224" i="1"/>
  <c r="AM224" i="1" s="1"/>
  <c r="AL225" i="1"/>
  <c r="AM225" i="1" s="1"/>
  <c r="AL226" i="1"/>
  <c r="AL227" i="1"/>
  <c r="AL228" i="1"/>
  <c r="AM228" i="1" s="1"/>
  <c r="AL229" i="1"/>
  <c r="AL230" i="1"/>
  <c r="AM230" i="1" s="1"/>
  <c r="AL231" i="1"/>
  <c r="AM231" i="1" s="1"/>
  <c r="AL232" i="1"/>
  <c r="AM232" i="1" s="1"/>
  <c r="AL233" i="1"/>
  <c r="AM233" i="1" s="1"/>
  <c r="AL234" i="1"/>
  <c r="AM234" i="1" s="1"/>
  <c r="AL235" i="1"/>
  <c r="AM235" i="1" s="1"/>
  <c r="AL236" i="1"/>
  <c r="AM236" i="1" s="1"/>
  <c r="AL237" i="1"/>
  <c r="AM237" i="1" s="1"/>
  <c r="AL238" i="1"/>
  <c r="AL239" i="1"/>
  <c r="AL240" i="1"/>
  <c r="AM240" i="1" s="1"/>
  <c r="AL241" i="1"/>
  <c r="AL242" i="1"/>
  <c r="AM242" i="1" s="1"/>
  <c r="AL243" i="1"/>
  <c r="AM243" i="1" s="1"/>
  <c r="AL244" i="1"/>
  <c r="AM244" i="1" s="1"/>
  <c r="AL245" i="1"/>
  <c r="AM245" i="1" s="1"/>
  <c r="AL246" i="1"/>
  <c r="AM246" i="1" s="1"/>
  <c r="AL247" i="1"/>
  <c r="AM247" i="1" s="1"/>
  <c r="AL248" i="1"/>
  <c r="AM248" i="1" s="1"/>
  <c r="AL249" i="1"/>
  <c r="AM249" i="1" s="1"/>
  <c r="AL250" i="1"/>
  <c r="AL251" i="1"/>
  <c r="AL252" i="1"/>
  <c r="AM252" i="1" s="1"/>
  <c r="AL253" i="1"/>
  <c r="AL254" i="1"/>
  <c r="AM254" i="1" s="1"/>
  <c r="AL255" i="1"/>
  <c r="AM255" i="1" s="1"/>
  <c r="AL256" i="1"/>
  <c r="AM256" i="1" s="1"/>
  <c r="AL257" i="1"/>
  <c r="AM257" i="1" s="1"/>
  <c r="AL258" i="1"/>
  <c r="AM258" i="1" s="1"/>
  <c r="AL259" i="1"/>
  <c r="AM259" i="1" s="1"/>
  <c r="AL260" i="1"/>
  <c r="AM260" i="1" s="1"/>
  <c r="AL261" i="1"/>
  <c r="AM261" i="1" s="1"/>
  <c r="AL262" i="1"/>
  <c r="AL263" i="1"/>
  <c r="AL264" i="1"/>
  <c r="AM264" i="1" s="1"/>
  <c r="AL265" i="1"/>
  <c r="AL266" i="1"/>
  <c r="AM266" i="1" s="1"/>
  <c r="AL267" i="1"/>
  <c r="AM267" i="1" s="1"/>
  <c r="AL268" i="1"/>
  <c r="AM268" i="1" s="1"/>
  <c r="AL269" i="1"/>
  <c r="AM269" i="1" s="1"/>
  <c r="AL270" i="1"/>
  <c r="AM270" i="1" s="1"/>
  <c r="AL271" i="1"/>
  <c r="AM271" i="1" s="1"/>
  <c r="AL272" i="1"/>
  <c r="AM272" i="1" s="1"/>
  <c r="AL273" i="1"/>
  <c r="AM273" i="1" s="1"/>
  <c r="AL274" i="1"/>
  <c r="AL275" i="1"/>
  <c r="AL276" i="1"/>
  <c r="AM276" i="1" s="1"/>
  <c r="AL277" i="1"/>
  <c r="AL278" i="1"/>
  <c r="AM278" i="1" s="1"/>
  <c r="AL279" i="1"/>
  <c r="AM279" i="1" s="1"/>
  <c r="AL280" i="1"/>
  <c r="AM280" i="1" s="1"/>
  <c r="AL281" i="1"/>
  <c r="AM281" i="1" s="1"/>
  <c r="AL282" i="1"/>
  <c r="AM282" i="1" s="1"/>
  <c r="AL283" i="1"/>
  <c r="AM283" i="1" s="1"/>
  <c r="AL284" i="1"/>
  <c r="AM284" i="1" s="1"/>
  <c r="AL285" i="1"/>
  <c r="AM285" i="1" s="1"/>
  <c r="AL286" i="1"/>
  <c r="AL287" i="1"/>
  <c r="AL288" i="1"/>
  <c r="AM288" i="1" s="1"/>
  <c r="AL289" i="1"/>
  <c r="AL290" i="1"/>
  <c r="AM290" i="1" s="1"/>
  <c r="AL291" i="1"/>
  <c r="AM291" i="1" s="1"/>
  <c r="AL292" i="1"/>
  <c r="AM292" i="1" s="1"/>
  <c r="AL293" i="1"/>
  <c r="AM293" i="1" s="1"/>
  <c r="AL294" i="1"/>
  <c r="AM294" i="1" s="1"/>
  <c r="AL295" i="1"/>
  <c r="AM295" i="1" s="1"/>
  <c r="AL296" i="1"/>
  <c r="AM296" i="1" s="1"/>
  <c r="AL297" i="1"/>
  <c r="AM297" i="1" s="1"/>
  <c r="AL298" i="1"/>
  <c r="AL299" i="1"/>
  <c r="AL300" i="1"/>
  <c r="AM300" i="1" s="1"/>
  <c r="AL301" i="1"/>
  <c r="J12" i="1"/>
  <c r="L50" i="3"/>
  <c r="I50" i="3"/>
  <c r="J50" i="3" s="1"/>
  <c r="F50" i="3"/>
  <c r="G50" i="3" s="1"/>
  <c r="C50" i="3"/>
  <c r="AA9"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10" i="1"/>
  <c r="AA11" i="1"/>
  <c r="J10" i="1"/>
  <c r="AI9" i="1"/>
  <c r="AJ9" i="1" s="1"/>
  <c r="AI27" i="1"/>
  <c r="AI28" i="1"/>
  <c r="AJ28" i="1" s="1"/>
  <c r="AI29" i="1"/>
  <c r="AJ29" i="1" s="1"/>
  <c r="AI12" i="1"/>
  <c r="AJ12" i="1" s="1"/>
  <c r="AI13" i="1"/>
  <c r="AJ13" i="1" s="1"/>
  <c r="AI14" i="1"/>
  <c r="AJ14" i="1" s="1"/>
  <c r="AI15" i="1"/>
  <c r="AI16" i="1"/>
  <c r="AI17" i="1"/>
  <c r="AJ17" i="1" s="1"/>
  <c r="AI18" i="1"/>
  <c r="AI19" i="1"/>
  <c r="AJ19" i="1" s="1"/>
  <c r="J13" i="1"/>
  <c r="J14" i="1"/>
  <c r="J15" i="1"/>
  <c r="J16" i="1"/>
  <c r="J17" i="1"/>
  <c r="J18" i="1"/>
  <c r="J19" i="1"/>
  <c r="L49" i="3"/>
  <c r="I49" i="3"/>
  <c r="M50" i="3" l="1"/>
  <c r="AJ27" i="1"/>
  <c r="AK27" i="1" s="1"/>
  <c r="AJ18" i="1"/>
  <c r="AK18" i="1" s="1"/>
  <c r="AK14" i="1"/>
  <c r="AK13" i="1"/>
  <c r="AK12" i="1"/>
  <c r="AK17" i="1"/>
  <c r="AK29" i="1"/>
  <c r="AJ16" i="1"/>
  <c r="AK16" i="1" s="1"/>
  <c r="AK28" i="1"/>
  <c r="AJ15" i="1"/>
  <c r="AK15" i="1" s="1"/>
  <c r="AK19" i="1"/>
  <c r="J20" i="1"/>
  <c r="J21" i="1"/>
  <c r="J22" i="1"/>
  <c r="J23" i="1"/>
  <c r="J24" i="1"/>
  <c r="J25" i="1"/>
  <c r="J26" i="1"/>
  <c r="J11"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AI22" i="1"/>
  <c r="F42" i="3"/>
  <c r="I41" i="3"/>
  <c r="F27" i="3"/>
  <c r="F6" i="3"/>
  <c r="F19" i="3" s="1"/>
  <c r="F5" i="3"/>
  <c r="C19" i="3" s="1"/>
  <c r="C2" i="3"/>
  <c r="C3" i="3"/>
  <c r="AI301" i="1"/>
  <c r="AI300" i="1"/>
  <c r="AI299" i="1"/>
  <c r="AI298" i="1"/>
  <c r="AI297" i="1"/>
  <c r="AI296" i="1"/>
  <c r="AI295" i="1"/>
  <c r="AI294" i="1"/>
  <c r="AI293" i="1"/>
  <c r="AI292" i="1"/>
  <c r="AI291" i="1"/>
  <c r="AI290" i="1"/>
  <c r="AI289" i="1"/>
  <c r="AI288" i="1"/>
  <c r="AI287" i="1"/>
  <c r="AI286" i="1"/>
  <c r="AI285" i="1"/>
  <c r="AI284" i="1"/>
  <c r="AI283" i="1"/>
  <c r="AI282" i="1"/>
  <c r="AI281" i="1"/>
  <c r="AI280" i="1"/>
  <c r="AI279" i="1"/>
  <c r="AI278" i="1"/>
  <c r="AI277" i="1"/>
  <c r="AI276" i="1"/>
  <c r="AI275" i="1"/>
  <c r="AI274" i="1"/>
  <c r="AI273" i="1"/>
  <c r="AI272" i="1"/>
  <c r="AI271" i="1"/>
  <c r="AI270" i="1"/>
  <c r="AI269" i="1"/>
  <c r="AI268" i="1"/>
  <c r="AI267" i="1"/>
  <c r="AI266" i="1"/>
  <c r="AI265" i="1"/>
  <c r="AI264" i="1"/>
  <c r="AI263" i="1"/>
  <c r="AI262" i="1"/>
  <c r="AI261" i="1"/>
  <c r="AI260" i="1"/>
  <c r="AI259" i="1"/>
  <c r="AI258" i="1"/>
  <c r="AI257" i="1"/>
  <c r="AI256" i="1"/>
  <c r="AI255" i="1"/>
  <c r="AI254" i="1"/>
  <c r="AI253" i="1"/>
  <c r="AI252" i="1"/>
  <c r="AI251" i="1"/>
  <c r="AI250" i="1"/>
  <c r="AI249" i="1"/>
  <c r="AI248" i="1"/>
  <c r="AI247" i="1"/>
  <c r="AI246" i="1"/>
  <c r="AI245" i="1"/>
  <c r="AI244" i="1"/>
  <c r="AI243" i="1"/>
  <c r="AI242" i="1"/>
  <c r="AI241" i="1"/>
  <c r="AI240" i="1"/>
  <c r="AI239" i="1"/>
  <c r="AI238" i="1"/>
  <c r="AI237" i="1"/>
  <c r="AI236" i="1"/>
  <c r="AI235" i="1"/>
  <c r="AI234" i="1"/>
  <c r="AI233" i="1"/>
  <c r="AI232" i="1"/>
  <c r="AI231" i="1"/>
  <c r="AI230" i="1"/>
  <c r="AI229" i="1"/>
  <c r="AI228" i="1"/>
  <c r="AI227" i="1"/>
  <c r="AI226" i="1"/>
  <c r="AI225" i="1"/>
  <c r="AI224" i="1"/>
  <c r="AI223" i="1"/>
  <c r="AI222" i="1"/>
  <c r="AI221" i="1"/>
  <c r="AI220" i="1"/>
  <c r="AI219" i="1"/>
  <c r="AI218" i="1"/>
  <c r="AI217" i="1"/>
  <c r="AI216" i="1"/>
  <c r="AI215" i="1"/>
  <c r="AI214" i="1"/>
  <c r="AI213" i="1"/>
  <c r="AI212" i="1"/>
  <c r="AI211" i="1"/>
  <c r="AI210" i="1"/>
  <c r="AI209" i="1"/>
  <c r="AI208" i="1"/>
  <c r="AI207" i="1"/>
  <c r="AI206" i="1"/>
  <c r="AI205" i="1"/>
  <c r="AI204" i="1"/>
  <c r="AI203" i="1"/>
  <c r="AI202" i="1"/>
  <c r="AI201" i="1"/>
  <c r="AI200" i="1"/>
  <c r="AI199" i="1"/>
  <c r="AI198" i="1"/>
  <c r="AI197" i="1"/>
  <c r="AI196" i="1"/>
  <c r="AI195" i="1"/>
  <c r="AI194" i="1"/>
  <c r="AI193" i="1"/>
  <c r="AI192" i="1"/>
  <c r="AI191" i="1"/>
  <c r="AI190" i="1"/>
  <c r="AI189" i="1"/>
  <c r="AI188" i="1"/>
  <c r="AI187" i="1"/>
  <c r="AI186" i="1"/>
  <c r="AI185" i="1"/>
  <c r="AI184" i="1"/>
  <c r="AI183" i="1"/>
  <c r="AI182" i="1"/>
  <c r="AI181" i="1"/>
  <c r="AI180" i="1"/>
  <c r="AI179" i="1"/>
  <c r="AI178" i="1"/>
  <c r="AI177" i="1"/>
  <c r="AI176" i="1"/>
  <c r="AI175" i="1"/>
  <c r="AI174" i="1"/>
  <c r="AI173" i="1"/>
  <c r="AI172" i="1"/>
  <c r="AI171" i="1"/>
  <c r="AI170" i="1"/>
  <c r="AI169" i="1"/>
  <c r="AI168" i="1"/>
  <c r="AI167" i="1"/>
  <c r="AI166" i="1"/>
  <c r="AI165" i="1"/>
  <c r="AI164" i="1"/>
  <c r="AI163" i="1"/>
  <c r="AI162" i="1"/>
  <c r="AI161" i="1"/>
  <c r="AI160" i="1"/>
  <c r="AI159" i="1"/>
  <c r="AI158" i="1"/>
  <c r="AI157" i="1"/>
  <c r="AI156" i="1"/>
  <c r="AI155" i="1"/>
  <c r="AI154" i="1"/>
  <c r="AI153" i="1"/>
  <c r="AI152" i="1"/>
  <c r="AI151" i="1"/>
  <c r="AI150" i="1"/>
  <c r="AI149" i="1"/>
  <c r="AI148" i="1"/>
  <c r="AI147" i="1"/>
  <c r="AI146" i="1"/>
  <c r="AI145" i="1"/>
  <c r="AI144" i="1"/>
  <c r="AI143" i="1"/>
  <c r="AI142" i="1"/>
  <c r="AI141" i="1"/>
  <c r="AI140" i="1"/>
  <c r="AI139" i="1"/>
  <c r="AI138" i="1"/>
  <c r="AI137" i="1"/>
  <c r="AI136" i="1"/>
  <c r="AI135" i="1"/>
  <c r="AI134" i="1"/>
  <c r="AI133" i="1"/>
  <c r="AI132" i="1"/>
  <c r="AI131" i="1"/>
  <c r="AI130" i="1"/>
  <c r="AI129" i="1"/>
  <c r="AI128" i="1"/>
  <c r="AI127" i="1"/>
  <c r="AI126" i="1"/>
  <c r="AI125" i="1"/>
  <c r="AI124" i="1"/>
  <c r="AI123" i="1"/>
  <c r="AI122" i="1"/>
  <c r="AI121" i="1"/>
  <c r="AI120" i="1"/>
  <c r="AI119" i="1"/>
  <c r="AI118" i="1"/>
  <c r="AI117" i="1"/>
  <c r="AI116" i="1"/>
  <c r="AI115" i="1"/>
  <c r="AI114" i="1"/>
  <c r="AI113" i="1"/>
  <c r="AI112" i="1"/>
  <c r="AI111" i="1"/>
  <c r="AI110" i="1"/>
  <c r="AI109" i="1"/>
  <c r="AI108" i="1"/>
  <c r="AI107" i="1"/>
  <c r="AI106" i="1"/>
  <c r="AI105" i="1"/>
  <c r="AI104" i="1"/>
  <c r="AI103" i="1"/>
  <c r="AI102" i="1"/>
  <c r="AI101" i="1"/>
  <c r="AI100" i="1"/>
  <c r="AI99" i="1"/>
  <c r="AI98" i="1"/>
  <c r="AI97" i="1"/>
  <c r="AI96" i="1"/>
  <c r="AI95" i="1"/>
  <c r="AI94" i="1"/>
  <c r="AI93" i="1"/>
  <c r="AI92" i="1"/>
  <c r="AI91" i="1"/>
  <c r="AI90" i="1"/>
  <c r="AI89" i="1"/>
  <c r="AI88" i="1"/>
  <c r="AI87" i="1"/>
  <c r="AI86" i="1"/>
  <c r="AI85" i="1"/>
  <c r="AI84" i="1"/>
  <c r="AI83" i="1"/>
  <c r="AI82" i="1"/>
  <c r="AI81" i="1"/>
  <c r="AI80" i="1"/>
  <c r="AI79" i="1"/>
  <c r="AI78" i="1"/>
  <c r="AI77" i="1"/>
  <c r="AI76" i="1"/>
  <c r="AI75" i="1"/>
  <c r="AI74" i="1"/>
  <c r="AI73" i="1"/>
  <c r="AI72" i="1"/>
  <c r="AI71" i="1"/>
  <c r="AI70" i="1"/>
  <c r="AI69" i="1"/>
  <c r="AI68" i="1"/>
  <c r="AI67" i="1"/>
  <c r="AI66" i="1"/>
  <c r="AI65" i="1"/>
  <c r="AI64" i="1"/>
  <c r="AI63" i="1"/>
  <c r="AI62" i="1"/>
  <c r="AI61" i="1"/>
  <c r="AI60" i="1"/>
  <c r="AI59" i="1"/>
  <c r="AI58" i="1"/>
  <c r="AI57" i="1"/>
  <c r="AI56" i="1"/>
  <c r="AI55" i="1"/>
  <c r="AI54" i="1"/>
  <c r="AI53" i="1"/>
  <c r="AI52" i="1"/>
  <c r="AI51" i="1"/>
  <c r="AI50" i="1"/>
  <c r="AI49" i="1"/>
  <c r="AI48" i="1"/>
  <c r="AI47" i="1"/>
  <c r="AI46" i="1"/>
  <c r="AI45" i="1"/>
  <c r="AI44" i="1"/>
  <c r="AI43" i="1"/>
  <c r="AI42" i="1"/>
  <c r="AI41" i="1"/>
  <c r="AI40" i="1"/>
  <c r="AI39" i="1"/>
  <c r="AI38" i="1"/>
  <c r="AI37" i="1"/>
  <c r="AI36" i="1"/>
  <c r="AI35" i="1"/>
  <c r="AI34" i="1"/>
  <c r="AI33" i="1"/>
  <c r="AI32" i="1"/>
  <c r="AI31" i="1"/>
  <c r="AI30" i="1"/>
  <c r="AI11" i="1"/>
  <c r="AJ11" i="1" s="1"/>
  <c r="AI10" i="1"/>
  <c r="AJ10" i="1" s="1"/>
  <c r="AK9" i="1"/>
  <c r="AI26" i="1"/>
  <c r="AI25" i="1"/>
  <c r="AI24" i="1"/>
  <c r="AI23" i="1"/>
  <c r="AI21" i="1"/>
  <c r="AI20" i="1"/>
  <c r="D50" i="3" l="1"/>
  <c r="C33" i="3" a="1"/>
  <c r="C33" i="3" s="1"/>
  <c r="C32" i="3" a="1"/>
  <c r="C32" i="3" s="1"/>
  <c r="AJ46" i="1"/>
  <c r="AK46" i="1" s="1"/>
  <c r="AJ100" i="1"/>
  <c r="AK100" i="1" s="1"/>
  <c r="AJ172" i="1"/>
  <c r="AK172" i="1" s="1"/>
  <c r="AJ256" i="1"/>
  <c r="AK256" i="1" s="1"/>
  <c r="AJ54" i="1"/>
  <c r="AK54" i="1" s="1"/>
  <c r="AJ78" i="1"/>
  <c r="AK78" i="1" s="1"/>
  <c r="AJ108" i="1"/>
  <c r="AK108" i="1" s="1"/>
  <c r="AJ144" i="1"/>
  <c r="AK144" i="1" s="1"/>
  <c r="AJ162" i="1"/>
  <c r="AK162" i="1" s="1"/>
  <c r="AJ192" i="1"/>
  <c r="AK192" i="1" s="1"/>
  <c r="AJ222" i="1"/>
  <c r="AK222" i="1" s="1"/>
  <c r="AJ246" i="1"/>
  <c r="AK246" i="1" s="1"/>
  <c r="AJ270" i="1"/>
  <c r="AK270" i="1" s="1"/>
  <c r="AJ300" i="1"/>
  <c r="AK300" i="1" s="1"/>
  <c r="AJ24" i="1"/>
  <c r="AK24" i="1" s="1"/>
  <c r="AJ34" i="1"/>
  <c r="AK34" i="1" s="1"/>
  <c r="AJ88" i="1"/>
  <c r="AK88" i="1" s="1"/>
  <c r="AJ136" i="1"/>
  <c r="AK136" i="1" s="1"/>
  <c r="AJ184" i="1"/>
  <c r="AK184" i="1" s="1"/>
  <c r="AJ226" i="1"/>
  <c r="AK226" i="1" s="1"/>
  <c r="AJ298" i="1"/>
  <c r="AK298" i="1" s="1"/>
  <c r="AJ36" i="1"/>
  <c r="AK36" i="1" s="1"/>
  <c r="AJ60" i="1"/>
  <c r="AK60" i="1" s="1"/>
  <c r="AJ90" i="1"/>
  <c r="AK90" i="1" s="1"/>
  <c r="AJ126" i="1"/>
  <c r="AK126" i="1" s="1"/>
  <c r="AJ150" i="1"/>
  <c r="AK150" i="1" s="1"/>
  <c r="AJ186" i="1"/>
  <c r="AK186" i="1" s="1"/>
  <c r="AJ216" i="1"/>
  <c r="AK216" i="1" s="1"/>
  <c r="AJ252" i="1"/>
  <c r="AK252" i="1" s="1"/>
  <c r="AJ276" i="1"/>
  <c r="AK276" i="1" s="1"/>
  <c r="AJ31" i="1"/>
  <c r="AK31" i="1" s="1"/>
  <c r="AJ37" i="1"/>
  <c r="AK37" i="1" s="1"/>
  <c r="AJ43" i="1"/>
  <c r="AK43" i="1" s="1"/>
  <c r="AJ49" i="1"/>
  <c r="AK49" i="1" s="1"/>
  <c r="AJ55" i="1"/>
  <c r="AK55" i="1" s="1"/>
  <c r="AJ61" i="1"/>
  <c r="AK61" i="1" s="1"/>
  <c r="AJ67" i="1"/>
  <c r="AK67" i="1" s="1"/>
  <c r="AJ73" i="1"/>
  <c r="AK73" i="1" s="1"/>
  <c r="AJ79" i="1"/>
  <c r="AK79" i="1" s="1"/>
  <c r="AJ85" i="1"/>
  <c r="AK85" i="1" s="1"/>
  <c r="AJ91" i="1"/>
  <c r="AK91" i="1" s="1"/>
  <c r="AJ97" i="1"/>
  <c r="AK97" i="1" s="1"/>
  <c r="AJ103" i="1"/>
  <c r="AK103" i="1" s="1"/>
  <c r="AJ109" i="1"/>
  <c r="AK109" i="1" s="1"/>
  <c r="AJ115" i="1"/>
  <c r="AK115" i="1" s="1"/>
  <c r="AJ121" i="1"/>
  <c r="AK121" i="1" s="1"/>
  <c r="AJ127" i="1"/>
  <c r="AK127" i="1" s="1"/>
  <c r="AJ133" i="1"/>
  <c r="AK133" i="1" s="1"/>
  <c r="AJ139" i="1"/>
  <c r="AK139" i="1" s="1"/>
  <c r="AJ145" i="1"/>
  <c r="AK145" i="1" s="1"/>
  <c r="AJ151" i="1"/>
  <c r="AK151" i="1" s="1"/>
  <c r="AJ157" i="1"/>
  <c r="AK157" i="1" s="1"/>
  <c r="AJ163" i="1"/>
  <c r="AK163" i="1" s="1"/>
  <c r="AJ169" i="1"/>
  <c r="AK169" i="1" s="1"/>
  <c r="AJ175" i="1"/>
  <c r="AK175" i="1" s="1"/>
  <c r="AJ181" i="1"/>
  <c r="AK181" i="1" s="1"/>
  <c r="AJ187" i="1"/>
  <c r="AK187" i="1" s="1"/>
  <c r="AJ193" i="1"/>
  <c r="AK193" i="1" s="1"/>
  <c r="AJ199" i="1"/>
  <c r="AK199" i="1" s="1"/>
  <c r="AJ205" i="1"/>
  <c r="AK205" i="1" s="1"/>
  <c r="AJ211" i="1"/>
  <c r="AK211" i="1" s="1"/>
  <c r="AJ217" i="1"/>
  <c r="AK217" i="1" s="1"/>
  <c r="AJ223" i="1"/>
  <c r="AK223" i="1" s="1"/>
  <c r="AJ229" i="1"/>
  <c r="AK229" i="1" s="1"/>
  <c r="AJ235" i="1"/>
  <c r="AK235" i="1" s="1"/>
  <c r="AJ241" i="1"/>
  <c r="AK241" i="1" s="1"/>
  <c r="AJ247" i="1"/>
  <c r="AK247" i="1" s="1"/>
  <c r="AJ253" i="1"/>
  <c r="AK253" i="1" s="1"/>
  <c r="AJ259" i="1"/>
  <c r="AK259" i="1" s="1"/>
  <c r="AJ265" i="1"/>
  <c r="AK265" i="1" s="1"/>
  <c r="AJ271" i="1"/>
  <c r="AK271" i="1" s="1"/>
  <c r="AJ277" i="1"/>
  <c r="AK277" i="1" s="1"/>
  <c r="AJ283" i="1"/>
  <c r="AK283" i="1" s="1"/>
  <c r="AJ289" i="1"/>
  <c r="AK289" i="1" s="1"/>
  <c r="AJ295" i="1"/>
  <c r="AK295" i="1" s="1"/>
  <c r="AJ301" i="1"/>
  <c r="AK301" i="1" s="1"/>
  <c r="AJ48" i="1"/>
  <c r="AK48" i="1" s="1"/>
  <c r="AJ84" i="1"/>
  <c r="AK84" i="1" s="1"/>
  <c r="AJ120" i="1"/>
  <c r="AK120" i="1" s="1"/>
  <c r="AJ156" i="1"/>
  <c r="AK156" i="1" s="1"/>
  <c r="AJ198" i="1"/>
  <c r="AK198" i="1" s="1"/>
  <c r="AJ228" i="1"/>
  <c r="AK228" i="1" s="1"/>
  <c r="AJ258" i="1"/>
  <c r="AK258" i="1" s="1"/>
  <c r="AJ288" i="1"/>
  <c r="AK288" i="1" s="1"/>
  <c r="AJ25" i="1"/>
  <c r="AK25" i="1" s="1"/>
  <c r="AJ94" i="1"/>
  <c r="AK94" i="1" s="1"/>
  <c r="AJ268" i="1"/>
  <c r="AK268" i="1" s="1"/>
  <c r="AJ96" i="1"/>
  <c r="AK96" i="1" s="1"/>
  <c r="AJ132" i="1"/>
  <c r="AK132" i="1" s="1"/>
  <c r="AJ168" i="1"/>
  <c r="AK168" i="1" s="1"/>
  <c r="AJ204" i="1"/>
  <c r="AK204" i="1" s="1"/>
  <c r="AJ240" i="1"/>
  <c r="AK240" i="1" s="1"/>
  <c r="AJ282" i="1"/>
  <c r="AK282" i="1" s="1"/>
  <c r="AJ32" i="1"/>
  <c r="AK32" i="1" s="1"/>
  <c r="AJ44" i="1"/>
  <c r="AK44" i="1" s="1"/>
  <c r="AJ62" i="1"/>
  <c r="AK62" i="1" s="1"/>
  <c r="AJ80" i="1"/>
  <c r="AK80" i="1" s="1"/>
  <c r="AJ92" i="1"/>
  <c r="AK92" i="1" s="1"/>
  <c r="AJ104" i="1"/>
  <c r="AK104" i="1" s="1"/>
  <c r="AJ110" i="1"/>
  <c r="AK110" i="1" s="1"/>
  <c r="AJ122" i="1"/>
  <c r="AK122" i="1" s="1"/>
  <c r="AJ128" i="1"/>
  <c r="AK128" i="1" s="1"/>
  <c r="AJ134" i="1"/>
  <c r="AK134" i="1" s="1"/>
  <c r="AJ140" i="1"/>
  <c r="AK140" i="1" s="1"/>
  <c r="AJ146" i="1"/>
  <c r="AK146" i="1" s="1"/>
  <c r="AJ152" i="1"/>
  <c r="AK152" i="1" s="1"/>
  <c r="AJ158" i="1"/>
  <c r="AK158" i="1" s="1"/>
  <c r="AJ164" i="1"/>
  <c r="AK164" i="1" s="1"/>
  <c r="AJ170" i="1"/>
  <c r="AK170" i="1" s="1"/>
  <c r="AJ176" i="1"/>
  <c r="AK176" i="1" s="1"/>
  <c r="AJ182" i="1"/>
  <c r="AK182" i="1" s="1"/>
  <c r="AJ188" i="1"/>
  <c r="AK188" i="1" s="1"/>
  <c r="AJ194" i="1"/>
  <c r="AK194" i="1" s="1"/>
  <c r="AJ200" i="1"/>
  <c r="AK200" i="1" s="1"/>
  <c r="AJ206" i="1"/>
  <c r="AK206" i="1" s="1"/>
  <c r="AJ212" i="1"/>
  <c r="AK212" i="1" s="1"/>
  <c r="AJ218" i="1"/>
  <c r="AK218" i="1" s="1"/>
  <c r="AJ224" i="1"/>
  <c r="AK224" i="1" s="1"/>
  <c r="AJ230" i="1"/>
  <c r="AK230" i="1" s="1"/>
  <c r="AJ236" i="1"/>
  <c r="AK236" i="1" s="1"/>
  <c r="AJ242" i="1"/>
  <c r="AK242" i="1" s="1"/>
  <c r="AJ248" i="1"/>
  <c r="AK248" i="1" s="1"/>
  <c r="AJ254" i="1"/>
  <c r="AK254" i="1" s="1"/>
  <c r="AJ260" i="1"/>
  <c r="AK260" i="1" s="1"/>
  <c r="AJ266" i="1"/>
  <c r="AK266" i="1" s="1"/>
  <c r="AJ272" i="1"/>
  <c r="AK272" i="1" s="1"/>
  <c r="AJ278" i="1"/>
  <c r="AK278" i="1" s="1"/>
  <c r="AJ284" i="1"/>
  <c r="AK284" i="1" s="1"/>
  <c r="AJ290" i="1"/>
  <c r="AK290" i="1" s="1"/>
  <c r="AJ296" i="1"/>
  <c r="AK296" i="1" s="1"/>
  <c r="AJ21" i="1"/>
  <c r="AK21" i="1" s="1"/>
  <c r="AK64" i="1"/>
  <c r="AJ64" i="1"/>
  <c r="AJ106" i="1"/>
  <c r="AK106" i="1" s="1"/>
  <c r="AJ154" i="1"/>
  <c r="AK154" i="1" s="1"/>
  <c r="AJ202" i="1"/>
  <c r="AK202" i="1" s="1"/>
  <c r="AJ232" i="1"/>
  <c r="AK232" i="1" s="1"/>
  <c r="AJ280" i="1"/>
  <c r="AK280" i="1" s="1"/>
  <c r="AJ30" i="1"/>
  <c r="AK30" i="1" s="1"/>
  <c r="AJ42" i="1"/>
  <c r="AK42" i="1" s="1"/>
  <c r="AJ66" i="1"/>
  <c r="AK66" i="1" s="1"/>
  <c r="AJ102" i="1"/>
  <c r="AK102" i="1" s="1"/>
  <c r="AJ138" i="1"/>
  <c r="AK138" i="1" s="1"/>
  <c r="AJ174" i="1"/>
  <c r="AK174" i="1" s="1"/>
  <c r="AJ210" i="1"/>
  <c r="AK210" i="1" s="1"/>
  <c r="AJ234" i="1"/>
  <c r="AK234" i="1" s="1"/>
  <c r="AJ264" i="1"/>
  <c r="AK264" i="1" s="1"/>
  <c r="AJ294" i="1"/>
  <c r="AK294" i="1" s="1"/>
  <c r="AJ38" i="1"/>
  <c r="AK38" i="1" s="1"/>
  <c r="AJ50" i="1"/>
  <c r="AK50" i="1" s="1"/>
  <c r="AJ56" i="1"/>
  <c r="AK56" i="1" s="1"/>
  <c r="AJ68" i="1"/>
  <c r="AK68" i="1" s="1"/>
  <c r="AJ74" i="1"/>
  <c r="AK74" i="1" s="1"/>
  <c r="AJ86" i="1"/>
  <c r="AK86" i="1" s="1"/>
  <c r="AJ98" i="1"/>
  <c r="AK98" i="1" s="1"/>
  <c r="AJ116" i="1"/>
  <c r="AK116" i="1" s="1"/>
  <c r="AJ26" i="1"/>
  <c r="AK26" i="1" s="1"/>
  <c r="AJ72" i="1"/>
  <c r="AK72" i="1" s="1"/>
  <c r="AJ114" i="1"/>
  <c r="AK114" i="1" s="1"/>
  <c r="AJ180" i="1"/>
  <c r="AK180" i="1" s="1"/>
  <c r="AJ20" i="1"/>
  <c r="AK20" i="1" s="1"/>
  <c r="AJ33" i="1"/>
  <c r="AK33" i="1" s="1"/>
  <c r="AJ39" i="1"/>
  <c r="AK39" i="1" s="1"/>
  <c r="AJ45" i="1"/>
  <c r="AK45" i="1" s="1"/>
  <c r="AJ51" i="1"/>
  <c r="AK51" i="1" s="1"/>
  <c r="AJ57" i="1"/>
  <c r="AK57" i="1" s="1"/>
  <c r="AJ63" i="1"/>
  <c r="AK63" i="1" s="1"/>
  <c r="AJ69" i="1"/>
  <c r="AK69" i="1" s="1"/>
  <c r="AJ75" i="1"/>
  <c r="AK75" i="1" s="1"/>
  <c r="AJ81" i="1"/>
  <c r="AK81" i="1" s="1"/>
  <c r="AJ87" i="1"/>
  <c r="AK87" i="1" s="1"/>
  <c r="AJ93" i="1"/>
  <c r="AK93" i="1" s="1"/>
  <c r="AJ99" i="1"/>
  <c r="AK99" i="1" s="1"/>
  <c r="AJ105" i="1"/>
  <c r="AK105" i="1" s="1"/>
  <c r="AJ111" i="1"/>
  <c r="AK111" i="1" s="1"/>
  <c r="AJ117" i="1"/>
  <c r="AK117" i="1" s="1"/>
  <c r="AJ123" i="1"/>
  <c r="AK123" i="1" s="1"/>
  <c r="AJ129" i="1"/>
  <c r="AK129" i="1" s="1"/>
  <c r="AJ135" i="1"/>
  <c r="AK135" i="1" s="1"/>
  <c r="AJ141" i="1"/>
  <c r="AK141" i="1" s="1"/>
  <c r="AJ147" i="1"/>
  <c r="AK147" i="1" s="1"/>
  <c r="AJ153" i="1"/>
  <c r="AK153" i="1" s="1"/>
  <c r="AJ159" i="1"/>
  <c r="AK159" i="1" s="1"/>
  <c r="AJ165" i="1"/>
  <c r="AK165" i="1" s="1"/>
  <c r="AJ171" i="1"/>
  <c r="AK171" i="1" s="1"/>
  <c r="AJ177" i="1"/>
  <c r="AK177" i="1" s="1"/>
  <c r="AJ183" i="1"/>
  <c r="AK183" i="1" s="1"/>
  <c r="AJ189" i="1"/>
  <c r="AK189" i="1" s="1"/>
  <c r="AJ195" i="1"/>
  <c r="AK195" i="1" s="1"/>
  <c r="AJ201" i="1"/>
  <c r="AK201" i="1" s="1"/>
  <c r="AJ207" i="1"/>
  <c r="AK207" i="1" s="1"/>
  <c r="AJ213" i="1"/>
  <c r="AK213" i="1" s="1"/>
  <c r="AJ219" i="1"/>
  <c r="AK219" i="1" s="1"/>
  <c r="AJ225" i="1"/>
  <c r="AK225" i="1" s="1"/>
  <c r="AJ231" i="1"/>
  <c r="AK231" i="1" s="1"/>
  <c r="AJ237" i="1"/>
  <c r="AK237" i="1" s="1"/>
  <c r="AJ243" i="1"/>
  <c r="AK243" i="1" s="1"/>
  <c r="AJ249" i="1"/>
  <c r="AK249" i="1" s="1"/>
  <c r="AJ255" i="1"/>
  <c r="AK255" i="1" s="1"/>
  <c r="AJ261" i="1"/>
  <c r="AK261" i="1" s="1"/>
  <c r="AJ267" i="1"/>
  <c r="AK267" i="1" s="1"/>
  <c r="AJ273" i="1"/>
  <c r="AK273" i="1" s="1"/>
  <c r="AJ279" i="1"/>
  <c r="AK279" i="1" s="1"/>
  <c r="AJ285" i="1"/>
  <c r="AK285" i="1" s="1"/>
  <c r="AJ291" i="1"/>
  <c r="AK291" i="1" s="1"/>
  <c r="AJ297" i="1"/>
  <c r="AK297" i="1" s="1"/>
  <c r="AJ52" i="1"/>
  <c r="AK52" i="1" s="1"/>
  <c r="AJ124" i="1"/>
  <c r="AK124" i="1" s="1"/>
  <c r="AJ190" i="1"/>
  <c r="AK190" i="1" s="1"/>
  <c r="AJ286" i="1"/>
  <c r="AK286" i="1" s="1"/>
  <c r="AJ58" i="1"/>
  <c r="AK58" i="1" s="1"/>
  <c r="AJ118" i="1"/>
  <c r="AK118" i="1" s="1"/>
  <c r="AJ166" i="1"/>
  <c r="AK166" i="1" s="1"/>
  <c r="AJ250" i="1"/>
  <c r="AK250" i="1" s="1"/>
  <c r="AJ76" i="1"/>
  <c r="AK76" i="1" s="1"/>
  <c r="AJ130" i="1"/>
  <c r="AK130" i="1" s="1"/>
  <c r="AJ160" i="1"/>
  <c r="AK160" i="1" s="1"/>
  <c r="AJ208" i="1"/>
  <c r="AK208" i="1" s="1"/>
  <c r="AJ238" i="1"/>
  <c r="AK238" i="1" s="1"/>
  <c r="AJ274" i="1"/>
  <c r="AK274" i="1" s="1"/>
  <c r="AJ40" i="1"/>
  <c r="AK40" i="1" s="1"/>
  <c r="AJ82" i="1"/>
  <c r="AK82" i="1" s="1"/>
  <c r="AJ142" i="1"/>
  <c r="AK142" i="1" s="1"/>
  <c r="AJ178" i="1"/>
  <c r="AK178" i="1" s="1"/>
  <c r="AJ220" i="1"/>
  <c r="AK220" i="1" s="1"/>
  <c r="AJ292" i="1"/>
  <c r="AK292" i="1" s="1"/>
  <c r="AJ41" i="1"/>
  <c r="AK41" i="1" s="1"/>
  <c r="AJ53" i="1"/>
  <c r="AK53" i="1" s="1"/>
  <c r="AJ65" i="1"/>
  <c r="AK65" i="1" s="1"/>
  <c r="AJ77" i="1"/>
  <c r="AK77" i="1" s="1"/>
  <c r="AJ89" i="1"/>
  <c r="AK89" i="1" s="1"/>
  <c r="AJ101" i="1"/>
  <c r="AK101" i="1" s="1"/>
  <c r="AJ113" i="1"/>
  <c r="AK113" i="1" s="1"/>
  <c r="AJ125" i="1"/>
  <c r="AK125" i="1" s="1"/>
  <c r="AJ143" i="1"/>
  <c r="AK143" i="1" s="1"/>
  <c r="AJ155" i="1"/>
  <c r="AK155" i="1" s="1"/>
  <c r="AJ167" i="1"/>
  <c r="AK167" i="1" s="1"/>
  <c r="AJ173" i="1"/>
  <c r="AK173" i="1" s="1"/>
  <c r="AJ185" i="1"/>
  <c r="AK185" i="1" s="1"/>
  <c r="AJ197" i="1"/>
  <c r="AK197" i="1" s="1"/>
  <c r="AJ215" i="1"/>
  <c r="AK215" i="1" s="1"/>
  <c r="AJ227" i="1"/>
  <c r="AK227" i="1" s="1"/>
  <c r="AJ239" i="1"/>
  <c r="AK239" i="1" s="1"/>
  <c r="AJ263" i="1"/>
  <c r="AK263" i="1" s="1"/>
  <c r="AK10" i="1"/>
  <c r="C28" i="3" s="1"/>
  <c r="C22" i="3"/>
  <c r="AJ70" i="1"/>
  <c r="AK70" i="1" s="1"/>
  <c r="AJ112" i="1"/>
  <c r="AK112" i="1" s="1"/>
  <c r="AJ148" i="1"/>
  <c r="AK148" i="1" s="1"/>
  <c r="AJ196" i="1"/>
  <c r="AK196" i="1" s="1"/>
  <c r="AJ214" i="1"/>
  <c r="AK214" i="1" s="1"/>
  <c r="AJ244" i="1"/>
  <c r="AK244" i="1" s="1"/>
  <c r="AJ262" i="1"/>
  <c r="AK262" i="1" s="1"/>
  <c r="AJ35" i="1"/>
  <c r="AK35" i="1" s="1"/>
  <c r="AJ47" i="1"/>
  <c r="AK47" i="1" s="1"/>
  <c r="AJ59" i="1"/>
  <c r="AK59" i="1" s="1"/>
  <c r="AJ71" i="1"/>
  <c r="AK71" i="1" s="1"/>
  <c r="AJ83" i="1"/>
  <c r="AK83" i="1" s="1"/>
  <c r="AJ95" i="1"/>
  <c r="AK95" i="1" s="1"/>
  <c r="AJ107" i="1"/>
  <c r="AK107" i="1" s="1"/>
  <c r="AJ119" i="1"/>
  <c r="AK119" i="1" s="1"/>
  <c r="AJ131" i="1"/>
  <c r="AK131" i="1" s="1"/>
  <c r="AJ137" i="1"/>
  <c r="AK137" i="1" s="1"/>
  <c r="AJ149" i="1"/>
  <c r="AK149" i="1" s="1"/>
  <c r="AJ161" i="1"/>
  <c r="AK161" i="1" s="1"/>
  <c r="AJ179" i="1"/>
  <c r="AK179" i="1" s="1"/>
  <c r="AJ191" i="1"/>
  <c r="AK191" i="1" s="1"/>
  <c r="AJ203" i="1"/>
  <c r="AK203" i="1" s="1"/>
  <c r="AJ209" i="1"/>
  <c r="AK209" i="1" s="1"/>
  <c r="AJ221" i="1"/>
  <c r="AK221" i="1" s="1"/>
  <c r="AJ233" i="1"/>
  <c r="AK233" i="1" s="1"/>
  <c r="AJ245" i="1"/>
  <c r="AK245" i="1" s="1"/>
  <c r="AJ251" i="1"/>
  <c r="AK251" i="1" s="1"/>
  <c r="AJ257" i="1"/>
  <c r="AK257" i="1" s="1"/>
  <c r="AJ269" i="1"/>
  <c r="AK269" i="1" s="1"/>
  <c r="AJ275" i="1"/>
  <c r="AK275" i="1" s="1"/>
  <c r="AJ281" i="1"/>
  <c r="AK281" i="1" s="1"/>
  <c r="AJ287" i="1"/>
  <c r="AK287" i="1" s="1"/>
  <c r="AJ293" i="1"/>
  <c r="AK293" i="1" s="1"/>
  <c r="AJ299" i="1"/>
  <c r="AK299" i="1" s="1"/>
  <c r="AJ23" i="1"/>
  <c r="AK23" i="1" s="1"/>
  <c r="AJ22" i="1"/>
  <c r="AK22" i="1" s="1"/>
  <c r="I48" i="3"/>
  <c r="I47" i="3"/>
  <c r="I28" i="3"/>
  <c r="F11" i="3"/>
  <c r="J49" i="3" s="1"/>
  <c r="I22" i="3"/>
  <c r="AK11" i="1"/>
  <c r="F49" i="3" s="1"/>
  <c r="C24" i="3"/>
  <c r="I23" i="3"/>
  <c r="C27" i="3"/>
  <c r="L27" i="3"/>
  <c r="I42" i="3"/>
  <c r="L19" i="3"/>
  <c r="F28" i="3" l="1"/>
  <c r="F48" i="3"/>
  <c r="L28" i="3"/>
  <c r="J42" i="3"/>
  <c r="J41" i="3"/>
  <c r="J48" i="3"/>
  <c r="J47" i="3"/>
  <c r="C23" i="3"/>
  <c r="F47" i="3"/>
  <c r="F23" i="3"/>
  <c r="F22" i="3"/>
  <c r="C48" i="3"/>
  <c r="L41" i="3"/>
  <c r="L42" i="3"/>
  <c r="C47" i="3"/>
  <c r="L47" i="3"/>
  <c r="C42" i="3"/>
  <c r="L48" i="3"/>
  <c r="F9" i="3"/>
  <c r="C29" i="3" s="1"/>
  <c r="D29" i="3" s="1"/>
  <c r="C41" i="3"/>
  <c r="C49" i="3"/>
  <c r="F24" i="3"/>
  <c r="I24" i="3"/>
  <c r="L24" i="3"/>
  <c r="L23" i="3"/>
  <c r="L22" i="3"/>
  <c r="D23" i="3" l="1"/>
  <c r="D49" i="3"/>
  <c r="D41" i="3"/>
  <c r="F14" i="3"/>
  <c r="D28" i="3"/>
  <c r="D27" i="3"/>
  <c r="D48" i="3"/>
  <c r="D22" i="3"/>
  <c r="D42" i="3"/>
  <c r="D47" i="3"/>
  <c r="D24" i="3"/>
  <c r="M22" i="3"/>
  <c r="J23" i="3"/>
  <c r="J24" i="3"/>
  <c r="J22" i="3"/>
  <c r="G24" i="3"/>
  <c r="G22" i="3"/>
  <c r="G23" i="3"/>
  <c r="M23" i="3"/>
  <c r="M24" i="3"/>
  <c r="F8" i="3"/>
  <c r="F10" i="3"/>
  <c r="F41" i="3"/>
  <c r="I27" i="3"/>
  <c r="G47" i="3" l="1"/>
  <c r="G48" i="3"/>
  <c r="G49" i="3"/>
  <c r="M49" i="3"/>
  <c r="M47" i="3"/>
  <c r="M48" i="3"/>
  <c r="M41" i="3"/>
  <c r="M42" i="3"/>
  <c r="M27" i="3"/>
  <c r="G41" i="3"/>
  <c r="G27" i="3"/>
  <c r="F29" i="3"/>
  <c r="G28" i="3"/>
  <c r="G42" i="3"/>
  <c r="F13" i="3"/>
  <c r="F15" i="3"/>
  <c r="I29" i="3"/>
  <c r="J29" i="3" s="1"/>
  <c r="J28" i="3"/>
  <c r="J27" i="3"/>
  <c r="M28" i="3" l="1"/>
  <c r="G29" i="3"/>
  <c r="L29" i="3"/>
  <c r="M29" i="3" s="1"/>
  <c r="I34" i="3" l="1" a="1"/>
  <c r="I34" i="3" s="1"/>
  <c r="F32" i="3" a="1"/>
  <c r="F32" i="3" s="1"/>
  <c r="L34" i="3" a="1"/>
  <c r="L34" i="3" s="1"/>
  <c r="L32" i="3" a="1"/>
  <c r="L32" i="3" s="1"/>
  <c r="I33" i="3" a="1"/>
  <c r="I33" i="3" s="1"/>
  <c r="C34" i="3" a="1"/>
  <c r="C34" i="3" s="1"/>
  <c r="F33" i="3" a="1"/>
  <c r="F33" i="3" s="1"/>
  <c r="I32" i="3" a="1"/>
  <c r="I32" i="3" s="1"/>
  <c r="L33" i="3" a="1"/>
  <c r="L33" i="3" s="1"/>
  <c r="F34" i="3" a="1"/>
  <c r="F34" i="3" s="1"/>
  <c r="F38" i="3" l="1" a="1"/>
  <c r="F38" i="3" s="1"/>
  <c r="F37" i="3" a="1"/>
  <c r="F37" i="3" s="1"/>
  <c r="L37" i="3" a="1"/>
  <c r="L37" i="3" s="1"/>
  <c r="I38" i="3" a="1"/>
  <c r="I38" i="3" s="1"/>
  <c r="L38" i="3" a="1"/>
  <c r="L38" i="3" s="1"/>
  <c r="C37" i="3" a="1"/>
  <c r="C37" i="3" s="1"/>
  <c r="I37" i="3" a="1"/>
  <c r="I37" i="3" s="1"/>
  <c r="C38" i="3" a="1"/>
  <c r="C38" i="3" s="1"/>
  <c r="AL9" i="1"/>
  <c r="AM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tc={7E46F199-D1B6-4629-B9D8-AC4D4F344927}</author>
    <author>tc={C9180D0E-004D-4942-8910-9FD5B8ABD9A2}</author>
  </authors>
  <commentList>
    <comment ref="AJ5" authorId="0" shapeId="0" xr:uid="{7E46F199-D1B6-4629-B9D8-AC4D4F344927}">
      <text>
        <t>[Threaded comment]
Your version of Excel allows you to read this threaded comment; however, any edits to it will get removed if the file is opened in a newer version of Excel. Learn more: https://go.microsoft.com/fwlink/?linkid=870924
Comment:
    Add Suspect here</t>
      </text>
    </comment>
    <comment ref="P8" authorId="1" shapeId="0" xr:uid="{C9180D0E-004D-4942-8910-9FD5B8ABD9A2}">
      <text>
        <t>[Threaded comment]
Your version of Excel allows you to read this threaded comment; however, any edits to it will get removed if the file is opened in a newer version of Excel. Learn more: https://go.microsoft.com/fwlink/?linkid=870924
Comment:
    Update: fever, headache, chills, rigors, myalgia, headache, sore throat, diarrhea, fatigue, congestion, or runny nose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tc={F426E6C9-3512-4EEA-91A9-59439039DDC7}</author>
    <author>Rita Shiau</author>
    <author>tc={4576A9EB-AB17-4322-9F94-83ADD6D04B33}</author>
    <author>tc={A0F42A73-1AAC-44B1-AD7D-7EB0D9156D0A}</author>
    <author>tc={AE6C570A-84FA-4ED9-9DDB-FB62BD09A415}</author>
  </authors>
  <commentList>
    <comment ref="B32" authorId="0" shapeId="0" xr:uid="{F426E6C9-3512-4EEA-91A9-59439039DDC7}">
      <text>
        <t>[Threaded comment]
Your version of Excel allows you to read this threaded comment; however, any edits to it will get removed if the file is opened in a newer version of Excel. Learn more: https://go.microsoft.com/fwlink/?linkid=870924
Comment:
    age doesn't seem to calculate right
Reply:
    Hi Susan, Finally figured out how to see the comments in a list rather than looking at each cell! For this, a covid test date needs to be input for the age to show up (covid test date minus date of birth). Would you like to keep the age calculation based on this ?</t>
      </text>
    </comment>
    <comment ref="B45" authorId="1" shapeId="0" xr:uid="{AF70F291-1B26-45A5-B000-55E60B9CEFB5}">
      <text>
        <r>
          <rPr>
            <b/>
            <sz val="9"/>
            <color indexed="81"/>
            <rFont val="Tahoma"/>
            <family val="2"/>
          </rPr>
          <t>Rita Shiau:</t>
        </r>
        <r>
          <rPr>
            <sz val="9"/>
            <color indexed="81"/>
            <rFont val="Tahoma"/>
            <family val="2"/>
          </rPr>
          <t xml:space="preserve">
Does this make sense to summarize anymore? Currently summing # of ILI and lab-confirmed cases with any lab test done, not the total # of people on the line list with any lab test done</t>
        </r>
      </text>
    </comment>
    <comment ref="C45" authorId="2" shapeId="0" xr:uid="{4576A9EB-AB17-4322-9F94-83ADD6D04B33}">
      <text>
        <t>[Threaded comment]
Your version of Excel allows you to read this threaded comment; however, any edits to it will get removed if the file is opened in a newer version of Excel. Learn more: https://go.microsoft.com/fwlink/?linkid=870924
Comment:
    Under Total Ill, add Total Visitors Ill.
Add a column for Visitors after the columns for Residents and Staff
Change Line 21 label to COVID lab-confirmed.
Change Iine 22 label to ILI without lab confirmation.
Under Outcomes, line 39, replace Received antiviral treatment with Emergency Dept visits.
After Hospitalizations, line 40, add a line for ICU admissions.
Remove all Vaccination Status lines.
Laboratory: Replace lines 51-56 (the flu types and subtypes) with the following:
  Flu Rapid test positive
  Flu PCR positive
  COVID-19 PCR positive
Reply:
    Could you please check with CDPH about how they would classify persons who have ILI, have a negative flu test, and are part of a COVID outbreak in a congregate setting like a nursing home, but do not get tested for COVID? Would they be suspect cases?
In the meantime, I propose the following case definitions for COVID outbreaks in a facility setting:
Confirmed: + COVID-19 PCR test
Probable: ILI, with a negative influenza test; COVID-19 PCR test not done
Suspect: cough or SOB with a negative influenza test; COVID-19 PCR test not done
Not a case: ILI or any respiratory symptom with a negative COVID-19 PCR.</t>
      </text>
    </comment>
    <comment ref="J50" authorId="3" shapeId="0" xr:uid="{A0F42A73-1AAC-44B1-AD7D-7EB0D9156D0A}">
      <text>
        <t>[Threaded comment]
Your version of Excel allows you to read this threaded comment; however, any edits to it will get removed if the file is opened in a newer version of Excel. Learn more: https://go.microsoft.com/fwlink/?linkid=870924
Comment:
    no percentage here</t>
      </text>
    </comment>
    <comment ref="M50" authorId="4" shapeId="0" xr:uid="{AE6C570A-84FA-4ED9-9DDB-FB62BD09A415}">
      <text>
        <t>[Threaded comment]
Your version of Excel allows you to read this threaded comment; however, any edits to it will get removed if the file is opened in a newer version of Excel. Learn more: https://go.microsoft.com/fwlink/?linkid=870924
Comment:
    this percentage doesn't seem right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<sst xmlns="http://schemas.openxmlformats.org/spreadsheetml/2006/main" count="161" uniqueCount="140">
  <si>
    <t>Total # of (+) cases</t>
  </si>
  <si>
    <t>TOTAL #s AT INTAKE</t>
  </si>
  <si>
    <t>Total # of (+) residents:</t>
  </si>
  <si>
    <t>Total # of Residents at Intake:</t>
  </si>
  <si>
    <t>Outbreak number:</t>
  </si>
  <si>
    <t>Total # of (+) staff:</t>
  </si>
  <si>
    <t>Total # of Staff at Intake:</t>
  </si>
  <si>
    <t>Total # of (+) visitors:</t>
  </si>
  <si>
    <t>N=Not a case</t>
  </si>
  <si>
    <t>CONTACT INFORMATION</t>
  </si>
  <si>
    <t>DEMOGRAPHIC INFORMATION</t>
  </si>
  <si>
    <t>SYMPTOMS</t>
  </si>
  <si>
    <t>LAB TESTING</t>
  </si>
  <si>
    <t>OUTCOME</t>
  </si>
  <si>
    <t>IS IT A CASE?</t>
  </si>
  <si>
    <t>REINFECTION?</t>
  </si>
  <si>
    <t>BREAKTHROUGH?</t>
  </si>
  <si>
    <t>COMMENTS</t>
  </si>
  <si>
    <t>First Name</t>
  </si>
  <si>
    <t>Last Name</t>
  </si>
  <si>
    <t>Resident or Staff or Visitor</t>
  </si>
  <si>
    <t>Unit / Floor</t>
  </si>
  <si>
    <t>Room  / Bed # / Staff Role</t>
  </si>
  <si>
    <t>County of Residence</t>
  </si>
  <si>
    <t>Date Staff Member Last Worked</t>
  </si>
  <si>
    <t>DOB</t>
  </si>
  <si>
    <t>Age</t>
  </si>
  <si>
    <t>Sex   (M/F)</t>
  </si>
  <si>
    <t xml:space="preserve">Ethnicity </t>
  </si>
  <si>
    <t>Race</t>
  </si>
  <si>
    <t>Flu Test (+/-)</t>
  </si>
  <si>
    <t>COVID Test Date</t>
  </si>
  <si>
    <t>COVID PCR (+/-)</t>
  </si>
  <si>
    <t>Antigen Test (+/-)</t>
  </si>
  <si>
    <t>Other test (specify in comments)</t>
  </si>
  <si>
    <t>AnyLab (hidden)</t>
  </si>
  <si>
    <t>ICU?  (Y/N)</t>
  </si>
  <si>
    <t>Hospital Admission?  (Y/N)</t>
  </si>
  <si>
    <t>Died? (Y/N)</t>
  </si>
  <si>
    <t>Date of death</t>
  </si>
  <si>
    <t>Lab-confirmed</t>
  </si>
  <si>
    <t>Case (Y/N)</t>
  </si>
  <si>
    <t>Onset date (duplicate of Column 0)</t>
  </si>
  <si>
    <t xml:space="preserve">Previous Positive Test Date </t>
  </si>
  <si>
    <t>Breakthrough (Post-Vaccination Infection) (Y/N)</t>
  </si>
  <si>
    <t xml:space="preserve"> Vaccinated? (Y/N)</t>
  </si>
  <si>
    <t>Type Vaccine</t>
  </si>
  <si>
    <t>Dose 1 Date</t>
  </si>
  <si>
    <t xml:space="preserve">Dose 2 Date </t>
  </si>
  <si>
    <t>Comments</t>
  </si>
  <si>
    <t>Resident</t>
  </si>
  <si>
    <t>Male</t>
  </si>
  <si>
    <t>Hispanic</t>
  </si>
  <si>
    <t>AfrAm/Black</t>
  </si>
  <si>
    <t>Y</t>
  </si>
  <si>
    <t>(+)</t>
  </si>
  <si>
    <t>Pfizer</t>
  </si>
  <si>
    <t>YES</t>
  </si>
  <si>
    <t>Staff</t>
  </si>
  <si>
    <t>Female</t>
  </si>
  <si>
    <t>Non-Hispanic</t>
  </si>
  <si>
    <t>Asian</t>
  </si>
  <si>
    <t>N</t>
  </si>
  <si>
    <t>(-)</t>
  </si>
  <si>
    <t>Moderna</t>
  </si>
  <si>
    <t>NO</t>
  </si>
  <si>
    <t>Visitor</t>
  </si>
  <si>
    <t>NativeAmer/AlaskaNative</t>
  </si>
  <si>
    <t>J&amp;J</t>
  </si>
  <si>
    <t>PacIsl</t>
  </si>
  <si>
    <t>Other(Specify_in_Comments)</t>
  </si>
  <si>
    <t>White</t>
  </si>
  <si>
    <t xml:space="preserve">Descriptive statistics for outbreak </t>
  </si>
  <si>
    <t>Total residents at facility:</t>
  </si>
  <si>
    <t>Total staff at facility:</t>
  </si>
  <si>
    <t>Total ill:</t>
  </si>
  <si>
    <t>Total residents ill:</t>
  </si>
  <si>
    <t>Total staff ill:</t>
  </si>
  <si>
    <t>Total visitors ill:</t>
  </si>
  <si>
    <t>Attack rate, total:</t>
  </si>
  <si>
    <t>Attack rate, residents:</t>
  </si>
  <si>
    <t>Attack rate, staff:</t>
  </si>
  <si>
    <t>Residents</t>
  </si>
  <si>
    <t>Visitors</t>
  </si>
  <si>
    <t>Total</t>
  </si>
  <si>
    <t>%</t>
  </si>
  <si>
    <t>Lab-confirmed:</t>
  </si>
  <si>
    <t>Sex:</t>
  </si>
  <si>
    <t>Male:</t>
  </si>
  <si>
    <t>Female:</t>
  </si>
  <si>
    <t>Unknown:</t>
  </si>
  <si>
    <t>Minimum:</t>
  </si>
  <si>
    <t>--</t>
  </si>
  <si>
    <t>Maximum:</t>
  </si>
  <si>
    <t>Median:</t>
  </si>
  <si>
    <t>Illness:</t>
  </si>
  <si>
    <t>First onset date:</t>
  </si>
  <si>
    <t>Last onset date:</t>
  </si>
  <si>
    <t>Outcomes:</t>
  </si>
  <si>
    <t>Hospitalizations:</t>
  </si>
  <si>
    <t>Deaths:</t>
  </si>
  <si>
    <t>Probable without lab confirmation:</t>
  </si>
  <si>
    <t>Facility name:</t>
  </si>
  <si>
    <t>DATE:</t>
  </si>
  <si>
    <t xml:space="preserve">Staff /Visitor Telephone Number  </t>
  </si>
  <si>
    <t>Facility Name</t>
  </si>
  <si>
    <t>Lab used for testing</t>
  </si>
  <si>
    <t>Reinfection (Y/N/Unk)</t>
  </si>
  <si>
    <t>Unknown</t>
  </si>
  <si>
    <t>COVID-19 VACCINATION HISTORY</t>
  </si>
  <si>
    <t xml:space="preserve">Date Initiated </t>
  </si>
  <si>
    <t>Route (IM/IV/Oral)</t>
  </si>
  <si>
    <t>IM</t>
  </si>
  <si>
    <t>IV</t>
  </si>
  <si>
    <t>Oral</t>
  </si>
  <si>
    <t xml:space="preserve">TREATMENT </t>
  </si>
  <si>
    <t>2nd Booster? (Y/N)</t>
  </si>
  <si>
    <t>1st Booster? (Y/N)</t>
  </si>
  <si>
    <t>1st Booster Type</t>
  </si>
  <si>
    <t>1st Booster Date</t>
  </si>
  <si>
    <t>2nd Booster Type</t>
  </si>
  <si>
    <t>2nd Booster Date</t>
  </si>
  <si>
    <t>Vaccine Rates</t>
  </si>
  <si>
    <t>Treatment? (Y/N)</t>
  </si>
  <si>
    <t>% of symptomatic treated</t>
  </si>
  <si>
    <t>1st Booster Rates</t>
  </si>
  <si>
    <t>2nd Booster Rates</t>
  </si>
  <si>
    <t>Case Type (Prob, LC, Suspect,N)</t>
  </si>
  <si>
    <t>RSV (+/-)</t>
  </si>
  <si>
    <t>Suspect case (otc )</t>
  </si>
  <si>
    <t xml:space="preserve">Over-the-Counter (home) Test </t>
  </si>
  <si>
    <t>Date of hospitalization</t>
  </si>
  <si>
    <t>Medication</t>
  </si>
  <si>
    <t xml:space="preserve">LC=Lab confirmed case </t>
  </si>
  <si>
    <t>Prob=Probable case</t>
  </si>
  <si>
    <t>Susp=Suspect case</t>
  </si>
  <si>
    <t>Mark YES if person has any of symptoms listed above</t>
  </si>
  <si>
    <t>Symptoms: fever, chills, rigors, myalgia, headache, sore throat, nausea or vomiting, diarrhea, fatigue, congestion or runny nose, cough, shortness of breath, difficulty breathing, olfactory disorder, taste disorder, confusion or change in mental status, persistent pain or pressure in the chest, pale, gray, or blue-colored skin, lips, or nail beds, depending on skin tone, inability to wake or stay awake, severe respiratory illness (pneumonia or ARDS). This list does not include all possible symptoms.</t>
  </si>
  <si>
    <t>Date of first symptom</t>
  </si>
  <si>
    <t>Onset        (date of first symptom or if no symptoms, then test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</si>
</sst>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
  </numFmts>
  <fonts count="16" x14ac:knownFonts="1">
    <font>
      <sz val="11"/>
      <color theme="1"/>
      <name val="Calibri"/>
      <family val="2"/>
      <scheme val="minor"/>
    </font>
    <font>
      <b/>
      <sz val="11"/>
      <color theme="0"/>
      <name val="Calibri"/>
      <family val="2"/>
      <scheme val="minor"/>
    </font>
    <font>
      <sz val="11"/>
      <color theme="0"/>
      <name val="Calibri"/>
      <family val="2"/>
      <scheme val="minor"/>
    </font>
    <font>
      <b/>
      <sz val="13"/>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color theme="0"/>
      <name val="Calibri"/>
      <family val="2"/>
      <scheme val="minor"/>
    </font>
    <font>
      <sz val="10"/>
      <name val="Calibri"/>
      <family val="2"/>
      <scheme val="minor"/>
    </font>
    <font>
      <b/>
      <u/>
      <sz val="10"/>
      <color theme="1"/>
      <name val="Calibri"/>
      <family val="2"/>
      <scheme val="minor"/>
    </font>
    <font>
      <u/>
      <sz val="10"/>
      <color theme="1"/>
      <name val="Calibri"/>
      <family val="2"/>
      <scheme val="minor"/>
    </font>
    <font>
      <b/>
      <sz val="9"/>
      <color indexed="81"/>
      <name val="Tahoma"/>
      <family val="2"/>
    </font>
    <font>
      <sz val="9"/>
      <color indexed="81"/>
      <name val="Tahoma"/>
      <family val="2"/>
    </font>
    <font>
      <sz val="11"/>
      <color theme="1"/>
      <name val="Calibri"/>
      <family val="2"/>
      <scheme val="minor"/>
    </font>
    <font>
      <sz val="10"/>
      <color rgb="FF1E1E1E"/>
      <name val="Segoe UI"/>
      <family val="2"/>
    </font>
  </fonts>
  <fills count="18">
    <fill>
      <patternFill patternType="none"/>
    </fill>
    <fill>
      <patternFill patternType="gray125"/>
    </fill>
    <fill>
      <patternFill patternType="solid">
        <fgColor rgb="FFFFFF00"/>
        <bgColor indexed="64"/>
      </patternFill>
    </fill>
    <fill>
      <patternFill patternType="solid">
        <fgColor rgb="FFFFFFD1"/>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7"/>
        <bgColor indexed="64"/>
      </patternFill>
    </fill>
    <fill>
      <patternFill patternType="solid">
        <fgColor theme="5"/>
        <bgColor indexed="64"/>
      </patternFill>
    </fill>
    <fill>
      <patternFill patternType="solid">
        <fgColor rgb="FF346D31"/>
        <bgColor indexed="64"/>
      </patternFill>
    </fill>
    <fill>
      <patternFill patternType="solid">
        <fgColor theme="7" tint="-0.249977111117893"/>
        <bgColor indexed="64"/>
      </patternFill>
    </fill>
    <fill>
      <patternFill patternType="solid">
        <fgColor rgb="FFFF00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4"/>
        <bgColor indexed="64"/>
      </patternFill>
    </fill>
    <fill>
      <patternFill patternType="solid">
        <fgColor theme="8" tint="0.79998168889431442"/>
        <bgColor indexed="64"/>
      </patternFill>
    </fill>
  </fills>
  <borders count="10">
    <border>
      <left/>
      <right/>
      <top/>
      <bottom/>
      <diagonal/>
    </border>
    <border>
      <left/>
      <right/>
      <top/>
      <bottom style="thin">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style="dashDot">
        <color theme="2" tint="-0.24994659260841701"/>
      </left>
      <right/>
      <top/>
      <bottom/>
      <diagonal/>
    </border>
  </borders>
  <cellStyleXfs count="2">
    <xf numFmtId="0" fontId="0" fillId="0" borderId="0"/>
    <xf numFmtId="9" fontId="14" fillId="0" borderId="0" applyFont="0" applyFill="0" applyBorder="0" applyAlignment="0" applyProtection="0"/>
  </cellStyleXfs>
  <cellXfs count="105">
    <xf numFmtId="0" fontId="0" fillId="0" borderId="0" xfId="0"/>
    <xf numFmtId="0" fontId="5" fillId="0" borderId="0" xfId="0" applyFont="1" applyBorder="1" applyProtection="1">
      <protection locked="0"/>
    </xf>
    <xf numFmtId="0" fontId="1" fillId="6" borderId="0" xfId="0" applyFont="1" applyFill="1" applyBorder="1" applyAlignment="1" applyProtection="1">
      <alignment shrinkToFit="1"/>
      <protection locked="0"/>
    </xf>
    <xf numFmtId="0" fontId="2" fillId="7" borderId="0" xfId="0" applyFont="1" applyFill="1" applyBorder="1" applyAlignment="1" applyProtection="1">
      <alignment horizontal="center"/>
      <protection locked="0"/>
    </xf>
    <xf numFmtId="0" fontId="0" fillId="0" borderId="0" xfId="0" applyBorder="1" applyProtection="1">
      <protection locked="0"/>
    </xf>
    <xf numFmtId="0" fontId="1" fillId="11" borderId="0" xfId="0" applyFont="1" applyFill="1" applyBorder="1" applyProtection="1">
      <protection locked="0"/>
    </xf>
    <xf numFmtId="0" fontId="8" fillId="6" borderId="0" xfId="0" applyFont="1" applyFill="1" applyBorder="1" applyAlignment="1" applyProtection="1">
      <alignment horizontal="center" wrapText="1"/>
      <protection locked="0"/>
    </xf>
    <xf numFmtId="0" fontId="9" fillId="12" borderId="0" xfId="0" applyFont="1" applyFill="1" applyBorder="1" applyAlignment="1" applyProtection="1">
      <alignment horizontal="center" wrapText="1"/>
      <protection locked="0"/>
    </xf>
    <xf numFmtId="0" fontId="5" fillId="5" borderId="0" xfId="0" applyFont="1" applyFill="1" applyBorder="1" applyAlignment="1" applyProtection="1">
      <alignment horizontal="center" wrapText="1"/>
      <protection locked="0"/>
    </xf>
    <xf numFmtId="0" fontId="5" fillId="0" borderId="0" xfId="0" applyFont="1" applyBorder="1" applyAlignment="1" applyProtection="1">
      <alignment wrapText="1"/>
      <protection locked="0"/>
    </xf>
    <xf numFmtId="0" fontId="5" fillId="13" borderId="0" xfId="0" applyFont="1" applyFill="1" applyBorder="1" applyAlignment="1" applyProtection="1">
      <alignment horizontal="center" wrapText="1"/>
      <protection locked="0"/>
    </xf>
    <xf numFmtId="0" fontId="7" fillId="6" borderId="0" xfId="0" applyFont="1" applyFill="1" applyBorder="1" applyAlignment="1" applyProtection="1">
      <alignment horizontal="center" wrapText="1"/>
      <protection locked="0"/>
    </xf>
    <xf numFmtId="0" fontId="5" fillId="0" borderId="0" xfId="0" applyFont="1" applyBorder="1" applyAlignment="1" applyProtection="1">
      <alignment horizontal="center"/>
      <protection locked="0"/>
    </xf>
    <xf numFmtId="14" fontId="5" fillId="0" borderId="0" xfId="0" applyNumberFormat="1" applyFont="1" applyBorder="1" applyAlignment="1" applyProtection="1">
      <alignment horizontal="center"/>
      <protection locked="0"/>
    </xf>
    <xf numFmtId="14" fontId="5" fillId="0" borderId="0" xfId="0" applyNumberFormat="1" applyFont="1" applyBorder="1" applyProtection="1">
      <protection locked="0"/>
    </xf>
    <xf numFmtId="0" fontId="5" fillId="0" borderId="0" xfId="0" quotePrefix="1" applyFont="1" applyBorder="1" applyAlignment="1" applyProtection="1">
      <alignment horizontal="center"/>
      <protection locked="0"/>
    </xf>
    <xf numFmtId="14" fontId="5" fillId="0" borderId="0" xfId="0" quotePrefix="1" applyNumberFormat="1" applyFont="1" applyBorder="1" applyAlignment="1" applyProtection="1">
      <alignment horizontal="center"/>
      <protection locked="0"/>
    </xf>
    <xf numFmtId="0" fontId="5" fillId="0" borderId="0" xfId="0" applyFont="1"/>
    <xf numFmtId="0" fontId="5" fillId="0" borderId="0" xfId="0" applyFont="1" applyAlignment="1">
      <alignment horizontal="right"/>
    </xf>
    <xf numFmtId="0" fontId="5" fillId="0" borderId="0" xfId="0" applyFont="1" applyAlignment="1">
      <alignment horizontal="center"/>
    </xf>
    <xf numFmtId="164" fontId="5" fillId="0" borderId="0" xfId="0" applyNumberFormat="1" applyFont="1" applyAlignment="1">
      <alignment horizontal="center"/>
    </xf>
    <xf numFmtId="0" fontId="5" fillId="0" borderId="0" xfId="0" applyFont="1" applyBorder="1" applyAlignment="1" applyProtection="1">
      <alignment horizontal="center"/>
    </xf>
    <xf numFmtId="0" fontId="4" fillId="0" borderId="0" xfId="0" applyFont="1" applyBorder="1" applyProtection="1">
      <protection locked="0"/>
    </xf>
    <xf numFmtId="0" fontId="2" fillId="6" borderId="0" xfId="0" applyFont="1" applyFill="1" applyBorder="1" applyProtection="1">
      <protection locked="0"/>
    </xf>
    <xf numFmtId="0" fontId="2" fillId="6" borderId="0" xfId="0" applyFont="1" applyFill="1" applyBorder="1" applyAlignment="1" applyProtection="1">
      <alignment horizontal="center"/>
      <protection locked="0"/>
    </xf>
    <xf numFmtId="14" fontId="1" fillId="8" borderId="0" xfId="0" applyNumberFormat="1" applyFont="1" applyFill="1" applyBorder="1" applyAlignment="1" applyProtection="1">
      <alignment horizontal="center"/>
      <protection locked="0"/>
    </xf>
    <xf numFmtId="14" fontId="1" fillId="9" borderId="0" xfId="0" applyNumberFormat="1" applyFont="1" applyFill="1" applyBorder="1" applyAlignment="1" applyProtection="1">
      <alignment horizontal="left"/>
      <protection locked="0"/>
    </xf>
    <xf numFmtId="14" fontId="1" fillId="9" borderId="0" xfId="0" applyNumberFormat="1" applyFont="1" applyFill="1" applyBorder="1" applyAlignment="1" applyProtection="1">
      <alignment horizontal="center"/>
      <protection locked="0"/>
    </xf>
    <xf numFmtId="14" fontId="1" fillId="6" borderId="0" xfId="0" applyNumberFormat="1" applyFont="1" applyFill="1" applyBorder="1" applyAlignment="1" applyProtection="1">
      <alignment horizontal="center"/>
      <protection locked="0"/>
    </xf>
    <xf numFmtId="0" fontId="1" fillId="0" borderId="0" xfId="0" applyFont="1" applyBorder="1" applyAlignment="1" applyProtection="1">
      <alignment horizontal="center" wrapText="1"/>
      <protection locked="0"/>
    </xf>
    <xf numFmtId="14" fontId="1" fillId="10" borderId="0" xfId="0" applyNumberFormat="1" applyFont="1" applyFill="1" applyBorder="1" applyAlignment="1" applyProtection="1">
      <alignment horizontal="left"/>
      <protection locked="0"/>
    </xf>
    <xf numFmtId="14" fontId="1" fillId="10" borderId="0" xfId="0" applyNumberFormat="1" applyFont="1" applyFill="1" applyBorder="1" applyAlignment="1" applyProtection="1">
      <alignment horizontal="center"/>
      <protection locked="0"/>
    </xf>
    <xf numFmtId="14" fontId="1" fillId="8" borderId="0" xfId="0" applyNumberFormat="1" applyFont="1" applyFill="1" applyBorder="1" applyAlignment="1" applyProtection="1">
      <alignment horizontal="left"/>
      <protection locked="0"/>
    </xf>
    <xf numFmtId="0" fontId="1" fillId="6" borderId="0" xfId="0" applyFont="1" applyFill="1" applyBorder="1" applyProtection="1">
      <protection locked="0"/>
    </xf>
    <xf numFmtId="0" fontId="7" fillId="6" borderId="0" xfId="0" applyFont="1" applyFill="1" applyBorder="1" applyAlignment="1" applyProtection="1">
      <alignment wrapText="1"/>
      <protection locked="0"/>
    </xf>
    <xf numFmtId="0" fontId="5" fillId="0" borderId="0" xfId="0" applyFont="1" applyBorder="1" applyAlignment="1" applyProtection="1">
      <alignment horizontal="center" wrapText="1"/>
      <protection locked="0"/>
    </xf>
    <xf numFmtId="14" fontId="5" fillId="13" borderId="0" xfId="0" applyNumberFormat="1" applyFont="1" applyFill="1" applyBorder="1" applyAlignment="1" applyProtection="1">
      <alignment horizontal="center" wrapText="1"/>
      <protection locked="0"/>
    </xf>
    <xf numFmtId="0" fontId="5" fillId="14" borderId="0" xfId="0" applyFont="1" applyFill="1" applyBorder="1" applyAlignment="1" applyProtection="1">
      <alignment horizontal="center" wrapText="1"/>
      <protection locked="0"/>
    </xf>
    <xf numFmtId="0" fontId="5" fillId="15" borderId="0" xfId="0" applyFont="1" applyFill="1" applyBorder="1" applyAlignment="1" applyProtection="1">
      <alignment horizontal="center" wrapText="1"/>
      <protection locked="0"/>
    </xf>
    <xf numFmtId="0" fontId="5" fillId="12" borderId="0" xfId="0" applyFont="1" applyFill="1" applyBorder="1" applyAlignment="1" applyProtection="1">
      <alignment horizontal="center" wrapText="1"/>
      <protection locked="0"/>
    </xf>
    <xf numFmtId="16" fontId="5" fillId="0" borderId="0" xfId="0" applyNumberFormat="1" applyFont="1" applyBorder="1" applyProtection="1">
      <protection locked="0"/>
    </xf>
    <xf numFmtId="14" fontId="0" fillId="0" borderId="0" xfId="0" applyNumberFormat="1" applyBorder="1" applyProtection="1">
      <protection locked="0"/>
    </xf>
    <xf numFmtId="14" fontId="1" fillId="7" borderId="0" xfId="0" applyNumberFormat="1" applyFont="1" applyFill="1" applyBorder="1" applyAlignment="1" applyProtection="1">
      <alignment horizontal="left"/>
      <protection locked="0"/>
    </xf>
    <xf numFmtId="14" fontId="9" fillId="12" borderId="0" xfId="0" applyNumberFormat="1" applyFont="1" applyFill="1" applyBorder="1" applyAlignment="1" applyProtection="1">
      <alignment horizontal="center" wrapText="1"/>
      <protection locked="0"/>
    </xf>
    <xf numFmtId="0" fontId="4" fillId="0" borderId="0" xfId="0" quotePrefix="1" applyFont="1" applyBorder="1" applyProtection="1">
      <protection locked="0"/>
    </xf>
    <xf numFmtId="0" fontId="3" fillId="2" borderId="2" xfId="0" applyFont="1" applyFill="1" applyBorder="1" applyProtection="1">
      <protection locked="0"/>
    </xf>
    <xf numFmtId="0" fontId="4" fillId="3" borderId="3" xfId="0" applyFont="1" applyFill="1" applyBorder="1" applyProtection="1">
      <protection locked="0"/>
    </xf>
    <xf numFmtId="0" fontId="3" fillId="2" borderId="4" xfId="0" applyFont="1" applyFill="1" applyBorder="1" applyAlignment="1" applyProtection="1">
      <alignment horizontal="left"/>
      <protection locked="0"/>
    </xf>
    <xf numFmtId="0" fontId="4" fillId="3" borderId="5" xfId="0" applyFont="1" applyFill="1" applyBorder="1" applyAlignment="1" applyProtection="1">
      <alignment horizontal="right"/>
      <protection locked="0"/>
    </xf>
    <xf numFmtId="0" fontId="5" fillId="3" borderId="5" xfId="0" applyFont="1" applyFill="1" applyBorder="1" applyProtection="1">
      <protection locked="0"/>
    </xf>
    <xf numFmtId="0" fontId="3" fillId="2" borderId="6" xfId="0" applyFont="1" applyFill="1" applyBorder="1" applyAlignment="1" applyProtection="1">
      <alignment horizontal="left"/>
      <protection locked="0"/>
    </xf>
    <xf numFmtId="14" fontId="4" fillId="3" borderId="7" xfId="0" applyNumberFormat="1" applyFont="1" applyFill="1" applyBorder="1" applyProtection="1">
      <protection locked="0"/>
    </xf>
    <xf numFmtId="0" fontId="5" fillId="2" borderId="4" xfId="0" applyFont="1" applyFill="1" applyBorder="1" applyAlignment="1" applyProtection="1">
      <alignment horizontal="left"/>
      <protection locked="0"/>
    </xf>
    <xf numFmtId="0" fontId="5" fillId="2" borderId="6" xfId="0" applyFont="1" applyFill="1" applyBorder="1" applyAlignment="1" applyProtection="1">
      <alignment horizontal="left"/>
      <protection locked="0"/>
    </xf>
    <xf numFmtId="0" fontId="5" fillId="3" borderId="7" xfId="0" applyFont="1" applyFill="1" applyBorder="1" applyProtection="1">
      <protection locked="0"/>
    </xf>
    <xf numFmtId="0" fontId="4" fillId="0" borderId="2" xfId="0" applyFont="1" applyBorder="1" applyAlignment="1" applyProtection="1">
      <alignment horizontal="left"/>
      <protection locked="0"/>
    </xf>
    <xf numFmtId="0" fontId="5" fillId="0" borderId="3" xfId="0" applyFont="1" applyBorder="1" applyProtection="1"/>
    <xf numFmtId="0" fontId="5" fillId="4" borderId="4" xfId="0" applyFont="1" applyFill="1" applyBorder="1" applyAlignment="1" applyProtection="1">
      <alignment horizontal="left"/>
      <protection locked="0"/>
    </xf>
    <xf numFmtId="0" fontId="5" fillId="5" borderId="5" xfId="0" applyFont="1" applyFill="1" applyBorder="1" applyProtection="1">
      <protection locked="0"/>
    </xf>
    <xf numFmtId="0" fontId="5" fillId="4" borderId="6" xfId="0" applyFont="1" applyFill="1" applyBorder="1" applyAlignment="1" applyProtection="1">
      <alignment horizontal="left"/>
      <protection locked="0"/>
    </xf>
    <xf numFmtId="0" fontId="5" fillId="5" borderId="7" xfId="0" applyFont="1" applyFill="1" applyBorder="1" applyProtection="1">
      <protection locked="0"/>
    </xf>
    <xf numFmtId="0" fontId="5" fillId="0" borderId="0" xfId="0" applyFont="1" applyAlignment="1" applyProtection="1">
      <alignment horizontal="right"/>
    </xf>
    <xf numFmtId="0" fontId="5" fillId="0" borderId="0" xfId="0" applyFont="1" applyProtection="1"/>
    <xf numFmtId="0" fontId="5" fillId="0" borderId="0" xfId="0" applyFont="1" applyAlignment="1" applyProtection="1">
      <alignment horizontal="center"/>
    </xf>
    <xf numFmtId="164" fontId="5" fillId="0" borderId="0" xfId="0" applyNumberFormat="1" applyFont="1" applyAlignment="1" applyProtection="1">
      <alignment horizontal="center"/>
    </xf>
    <xf numFmtId="0" fontId="11" fillId="0" borderId="0" xfId="0" applyFont="1" applyAlignment="1" applyProtection="1">
      <alignment horizontal="right"/>
    </xf>
    <xf numFmtId="0" fontId="11" fillId="0" borderId="0" xfId="0" applyFont="1" applyProtection="1"/>
    <xf numFmtId="0" fontId="10" fillId="0" borderId="0" xfId="0" applyFont="1" applyAlignment="1" applyProtection="1">
      <alignment horizontal="right"/>
    </xf>
    <xf numFmtId="0" fontId="6" fillId="0" borderId="0" xfId="0" applyFont="1" applyProtection="1"/>
    <xf numFmtId="164" fontId="6" fillId="0" borderId="0" xfId="0" applyNumberFormat="1" applyFont="1" applyProtection="1"/>
    <xf numFmtId="164" fontId="5" fillId="0" borderId="0" xfId="0" applyNumberFormat="1" applyFont="1" applyProtection="1"/>
    <xf numFmtId="0" fontId="6" fillId="0" borderId="0" xfId="0" applyFont="1" applyAlignment="1" applyProtection="1">
      <alignment horizontal="center"/>
    </xf>
    <xf numFmtId="0" fontId="11" fillId="0" borderId="0" xfId="0" applyFont="1" applyAlignment="1" applyProtection="1">
      <alignment horizontal="center"/>
    </xf>
    <xf numFmtId="164" fontId="11" fillId="0" borderId="0" xfId="0" applyNumberFormat="1" applyFont="1" applyAlignment="1" applyProtection="1">
      <alignment horizontal="center"/>
    </xf>
    <xf numFmtId="164" fontId="5" fillId="0" borderId="0" xfId="0" quotePrefix="1" applyNumberFormat="1" applyFont="1" applyAlignment="1" applyProtection="1">
      <alignment horizontal="center"/>
    </xf>
    <xf numFmtId="14" fontId="5" fillId="0" borderId="0" xfId="0" applyNumberFormat="1" applyFont="1" applyAlignment="1" applyProtection="1">
      <alignment horizontal="center" shrinkToFit="1"/>
    </xf>
    <xf numFmtId="14" fontId="5" fillId="0" borderId="0" xfId="0" applyNumberFormat="1" applyFont="1" applyFill="1" applyAlignment="1" applyProtection="1">
      <alignment horizontal="center"/>
    </xf>
    <xf numFmtId="14" fontId="5" fillId="0" borderId="0" xfId="0" applyNumberFormat="1" applyFont="1" applyAlignment="1" applyProtection="1">
      <alignment horizontal="center"/>
    </xf>
    <xf numFmtId="14" fontId="5" fillId="0" borderId="0" xfId="0" applyNumberFormat="1" applyFont="1" applyProtection="1"/>
    <xf numFmtId="0" fontId="5" fillId="15" borderId="8" xfId="0" applyFont="1" applyFill="1" applyBorder="1" applyProtection="1">
      <protection locked="0"/>
    </xf>
    <xf numFmtId="1" fontId="5" fillId="0" borderId="0" xfId="0" applyNumberFormat="1" applyFont="1" applyBorder="1" applyAlignment="1" applyProtection="1">
      <alignment horizontal="center"/>
      <protection locked="0"/>
    </xf>
    <xf numFmtId="0" fontId="1" fillId="11" borderId="0" xfId="0" applyFont="1" applyFill="1" applyBorder="1" applyAlignment="1" applyProtection="1">
      <protection locked="0"/>
    </xf>
    <xf numFmtId="0" fontId="1" fillId="4" borderId="0" xfId="0" applyFont="1" applyFill="1" applyBorder="1" applyProtection="1">
      <protection locked="0"/>
    </xf>
    <xf numFmtId="0" fontId="1" fillId="16" borderId="0" xfId="0" applyFont="1" applyFill="1" applyBorder="1" applyProtection="1">
      <protection locked="0"/>
    </xf>
    <xf numFmtId="0" fontId="5" fillId="17" borderId="0" xfId="0" applyFont="1" applyFill="1" applyBorder="1" applyAlignment="1" applyProtection="1">
      <alignment horizontal="center" wrapText="1"/>
      <protection locked="0"/>
    </xf>
    <xf numFmtId="0" fontId="1" fillId="11" borderId="9" xfId="0" applyFont="1" applyFill="1" applyBorder="1" applyProtection="1">
      <protection locked="0"/>
    </xf>
    <xf numFmtId="0" fontId="5" fillId="13" borderId="9" xfId="0" applyFont="1" applyFill="1" applyBorder="1" applyAlignment="1" applyProtection="1">
      <alignment horizontal="center" wrapText="1"/>
      <protection locked="0"/>
    </xf>
    <xf numFmtId="14" fontId="15" fillId="0" borderId="0" xfId="0" applyNumberFormat="1" applyFont="1"/>
    <xf numFmtId="9" fontId="5" fillId="0" borderId="0" xfId="1" applyFont="1"/>
    <xf numFmtId="1" fontId="5" fillId="0" borderId="0" xfId="1" applyNumberFormat="1" applyFont="1" applyAlignment="1" applyProtection="1">
      <alignment horizontal="center"/>
    </xf>
    <xf numFmtId="9" fontId="5" fillId="0" borderId="0" xfId="1" applyFont="1" applyProtection="1"/>
    <xf numFmtId="0" fontId="5" fillId="0" borderId="0" xfId="0" applyFont="1" applyBorder="1" applyAlignment="1" applyProtection="1">
      <alignment wrapText="1"/>
    </xf>
    <xf numFmtId="4" fontId="5" fillId="0" borderId="0" xfId="0" applyNumberFormat="1" applyFont="1" applyBorder="1" applyProtection="1"/>
    <xf numFmtId="0" fontId="5" fillId="0" borderId="3" xfId="0" applyFont="1" applyBorder="1" applyProtection="1">
      <protection locked="0"/>
    </xf>
    <xf numFmtId="16" fontId="5" fillId="15" borderId="8" xfId="0" applyNumberFormat="1" applyFont="1" applyFill="1" applyBorder="1" applyProtection="1">
      <protection locked="0"/>
    </xf>
    <xf numFmtId="0" fontId="6" fillId="2" borderId="0" xfId="0" applyFont="1" applyFill="1" applyProtection="1">
      <protection locked="0"/>
    </xf>
    <xf numFmtId="0" fontId="5" fillId="13" borderId="0" xfId="0" applyFont="1" applyFill="1" applyAlignment="1" applyProtection="1">
      <alignment horizontal="left" wrapText="1"/>
      <protection locked="0"/>
    </xf>
    <xf numFmtId="9" fontId="5" fillId="0" borderId="0" xfId="1" applyFont="1" applyAlignment="1" applyProtection="1">
      <alignment horizontal="center"/>
    </xf>
    <xf numFmtId="9" fontId="5" fillId="0" borderId="0" xfId="1" applyFont="1" applyAlignment="1">
      <alignment horizontal="center"/>
    </xf>
    <xf numFmtId="165" fontId="5" fillId="0" borderId="0" xfId="0" applyNumberFormat="1" applyFont="1" applyBorder="1" applyProtection="1">
      <protection locked="0"/>
    </xf>
    <xf numFmtId="1" fontId="5" fillId="0" borderId="0" xfId="0" applyNumberFormat="1" applyFont="1" applyBorder="1" applyProtection="1"/>
    <xf numFmtId="0" fontId="5" fillId="13" borderId="0" xfId="0" applyFont="1" applyFill="1" applyBorder="1" applyAlignment="1" applyProtection="1">
      <alignment wrapText="1"/>
      <protection locked="0"/>
    </xf>
    <xf numFmtId="0" fontId="0" fillId="13" borderId="0" xfId="0" applyFill="1" applyAlignment="1">
      <alignment wrapText="1"/>
    </xf>
    <xf numFmtId="0" fontId="6" fillId="0" borderId="0" xfId="0" applyFont="1" applyAlignment="1" applyProtection="1">
      <alignment horizontal="center"/>
    </xf>
    <xf numFmtId="0" fontId="5" fillId="0" borderId="1" xfId="0" applyFont="1" applyBorder="1" applyAlignment="1" applyProtection="1">
      <alignment horizontal="center"/>
    </xf>
  </cellXfs>
  <cellStyles count="2">
    <cellStyle name="Normal" xfId="0" builtinId="0"/>
    <cellStyle name="Percent" xfId="1" builtinId="5"/>
  </cellStyles>
  <dxfs count="5">
    <dxf>
      <font>
        <color theme="1" tint="0.34998626667073579"/>
      </font>
      <fill>
        <patternFill>
          <bgColor theme="0" tint="-0.24994659260841701"/>
        </patternFill>
      </fill>
    </dxf>
    <dxf>
      <font>
        <color theme="1" tint="0.34998626667073579"/>
      </font>
      <fill>
        <patternFill>
          <bgColor theme="0" tint="-0.24994659260841701"/>
        </patternFill>
      </fill>
    </dxf>
    <dxf>
      <font>
        <color theme="1" tint="0.34998626667073579"/>
      </font>
      <fill>
        <patternFill>
          <bgColor theme="0" tint="-0.24994659260841701"/>
        </patternFill>
      </fill>
    </dxf>
    <dxf>
      <font>
        <color theme="1" tint="0.34998626667073579"/>
      </font>
      <fill>
        <patternFill>
          <bgColor theme="0" tint="-0.24994659260841701"/>
        </patternFill>
      </fill>
    </dxf>
    <dxf>
      <font>
        <condense val="0"/>
        <extend val="0"/>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Huang, Sandra, Public Health, DCDCP" id="{034362AA-029C-45AD-825C-BDB582FBBAA6}" userId="S::Sandra.Huang@acgov.org::6ef874a8-d5b3-4097-aa65-d6da73fb6f2a" providerId="AD"/>
  <person displayName="Guide, Roxanna, Public Health, CAPE" id="{0D204E62-392D-49B8-9283-79DF1DA57289}" userId="S::Roxanna.Guide@acgov.org::39d51152-64e1-4c12-abd6-de8c4b72fac5" providerId="AD"/>
  <person displayName="O’Connor, Susan, Public Health, DCDCP" id="{A611D76A-6E39-4F68-9318-3A73B50B8957}" userId="S::Susan.OConnor@acgov.org::99f2eed0-46df-4df5-907f-8090873132a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J5" dT="2022-08-11T15:54:23.90" personId="{A611D76A-6E39-4F68-9318-3A73B50B8957}" id="{7E46F199-D1B6-4629-B9D8-AC4D4F344927}" done="1">
    <text>Add Suspect here</text>
  </threadedComment>
  <threadedComment ref="P8" dT="2022-08-11T15:47:28.84" personId="{A611D76A-6E39-4F68-9318-3A73B50B8957}" id="{C9180D0E-004D-4942-8910-9FD5B8ABD9A2}" done="1">
    <text>Update: fever, headache, chills, rigors, myalgia, headache, sore throat, diarrhea, fatigue, congestion, or runny nose</text>
  </threadedComment>
</ThreadedComments>
</file>

<file path=xl/threadedComments/threadedComment2.xml><?xml version="1.0" encoding="utf-8"?>
<ThreadedComments xmlns="http://schemas.microsoft.com/office/spreadsheetml/2018/threadedcomments" xmlns:x="http://schemas.openxmlformats.org/spreadsheetml/2006/main">
  <threadedComment ref="B32" dT="2022-08-05T18:58:19.74" personId="{A611D76A-6E39-4F68-9318-3A73B50B8957}" id="{F426E6C9-3512-4EEA-91A9-59439039DDC7}">
    <text>age doesn't seem to calculate right</text>
  </threadedComment>
  <threadedComment ref="B32" dT="2022-08-08T19:35:57.35" personId="{0D204E62-392D-49B8-9283-79DF1DA57289}" id="{2EE2D986-88AC-4BBB-AAB7-0EB39CC07285}" parentId="{F426E6C9-3512-4EEA-91A9-59439039DDC7}">
    <text>Hi Susan, Finally figured out how to see the comments in a list rather than looking at each cell! For this, a covid test date needs to be input for the age to show up (covid test date minus date of birth). Would you like to keep the age calculation based on this ?</text>
  </threadedComment>
  <threadedComment ref="C45" dT="2020-03-20T19:55:44.22" personId="{034362AA-029C-45AD-825C-BDB582FBBAA6}" id="{4576A9EB-AB17-4322-9F94-83ADD6D04B33}">
    <text>Under Total Ill, add Total Visitors Ill.
Add a column for Visitors after the columns for Residents and Staff
Change Line 21 label to COVID lab-confirmed.
Change Iine 22 label to ILI without lab confirmation.
Under Outcomes, line 39, replace Received antiviral treatment with Emergency Dept visits.
After Hospitalizations, line 40, add a line for ICU admissions.
Remove all Vaccination Status lines.
Laboratory: Replace lines 51-56 (the flu types and subtypes) with the following:
  Flu Rapid test positive
  Flu PCR positive
  COVID-19 PCR positive</text>
  </threadedComment>
  <threadedComment ref="C45" dT="2020-03-20T20:01:10.25" personId="{034362AA-029C-45AD-825C-BDB582FBBAA6}" id="{40CBF3ED-1C5B-4298-AD3D-89266C03CFCF}" parentId="{4576A9EB-AB17-4322-9F94-83ADD6D04B33}">
    <text>Could you please check with CDPH about how they would classify persons who have ILI, have a negative flu test, and are part of a COVID outbreak in a congregate setting like a nursing home, but do not get tested for COVID? Would they be suspect cases?
In the meantime, I propose the following case definitions for COVID outbreaks in a facility setting:
Confirmed: + COVID-19 PCR test
Probable: ILI, with a negative influenza test; COVID-19 PCR test not done
Suspect: cough or SOB with a negative influenza test; COVID-19 PCR test not done
Not a case: ILI or any respiratory symptom with a negative COVID-19 PCR.</text>
  </threadedComment>
  <threadedComment ref="J50" dT="2022-08-05T20:11:31.06" personId="{A611D76A-6E39-4F68-9318-3A73B50B8957}" id="{A0F42A73-1AAC-44B1-AD7D-7EB0D9156D0A}" done="1">
    <text>no percentage here</text>
  </threadedComment>
  <threadedComment ref="M50" dT="2022-08-05T20:08:59.72" personId="{A611D76A-6E39-4F68-9318-3A73B50B8957}" id="{AE6C570A-84FA-4ED9-9DDB-FB62BD09A415}" done="1">
    <text>this percentage doesn't seem right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B886A-CDA3-4614-8610-47C43AB37844}">
  <sheetPr>
    <pageSetUpPr fitToPage="1"/>
  </sheetPr>
  <dimension ref="A1:CC1008"/>
  <sheetViews>
    <sheetView tabSelected="1" zoomScale="93" zoomScaleNormal="93" workbookViewId="0">
      <pane xSplit="2" ySplit="8" topLeftCell="C9" activePane="bottomRight" state="frozen"/>
      <selection pane="topRight" activeCell="C1" sqref="C1"/>
      <selection pane="bottomLeft" activeCell="A8" sqref="A8"/>
      <selection pane="bottomRight" activeCell="D10" sqref="D10"/>
    </sheetView>
  </sheetViews>
  <sheetFormatPr defaultColWidth="9.1796875" defaultRowHeight="13" x14ac:dyDescent="0.3"/>
  <cols>
    <col min="1" max="1" width="21.453125" style="1" customWidth="1"/>
    <col min="2" max="2" width="18.81640625" style="1" customWidth="1"/>
    <col min="3" max="3" width="14.81640625" style="12" customWidth="1"/>
    <col min="4" max="4" width="20.453125" style="12" customWidth="1"/>
    <col min="5" max="5" width="21.1796875" style="12" customWidth="1"/>
    <col min="6" max="6" width="12.81640625" style="1" customWidth="1"/>
    <col min="7" max="7" width="45.81640625" style="1" customWidth="1"/>
    <col min="8" max="8" width="11.08984375" style="1" customWidth="1"/>
    <col min="9" max="9" width="11.54296875" style="13" customWidth="1"/>
    <col min="10" max="10" width="9.08984375" style="12" hidden="1" customWidth="1"/>
    <col min="11" max="11" width="9.08984375" style="12" customWidth="1"/>
    <col min="12" max="12" width="7.54296875" style="12" customWidth="1"/>
    <col min="13" max="13" width="11.6328125" style="12" customWidth="1"/>
    <col min="14" max="14" width="4.1796875" style="1" hidden="1" customWidth="1"/>
    <col min="15" max="15" width="16" style="14" customWidth="1"/>
    <col min="16" max="16" width="30.81640625" style="14" customWidth="1"/>
    <col min="17" max="17" width="9.453125" style="1" customWidth="1"/>
    <col min="18" max="18" width="8.453125" style="12" customWidth="1"/>
    <col min="19" max="19" width="13.36328125" style="12" customWidth="1"/>
    <col min="20" max="21" width="8.453125" style="12" customWidth="1"/>
    <col min="22" max="22" width="8" style="12" customWidth="1"/>
    <col min="23" max="23" width="9.90625" style="12" customWidth="1"/>
    <col min="24" max="25" width="8" style="12" hidden="1" customWidth="1"/>
    <col min="26" max="26" width="12.90625" style="12" customWidth="1"/>
    <col min="27" max="27" width="5.90625" style="12" hidden="1" customWidth="1"/>
    <col min="28" max="28" width="2.1796875" style="12" customWidth="1"/>
    <col min="29" max="29" width="9.90625" style="12" customWidth="1"/>
    <col min="30" max="30" width="11.54296875" style="12" customWidth="1"/>
    <col min="31" max="32" width="12.81640625" style="12" customWidth="1"/>
    <col min="33" max="33" width="10.54296875" style="12" customWidth="1"/>
    <col min="34" max="34" width="1.54296875" style="1" customWidth="1"/>
    <col min="35" max="35" width="8.81640625" style="12" customWidth="1"/>
    <col min="36" max="36" width="10.54296875" style="12" customWidth="1"/>
    <col min="37" max="37" width="11.36328125" style="12" customWidth="1"/>
    <col min="38" max="38" width="11.81640625" style="1" hidden="1" customWidth="1"/>
    <col min="39" max="39" width="11.6328125" style="1" customWidth="1"/>
    <col min="40" max="40" width="1.90625" style="1" customWidth="1"/>
    <col min="41" max="41" width="9.54296875" style="1" customWidth="1"/>
    <col min="42" max="42" width="11.1796875" style="1" customWidth="1"/>
    <col min="43" max="43" width="1.90625" style="1" customWidth="1"/>
    <col min="44" max="44" width="14.81640625" style="1" customWidth="1"/>
    <col min="45" max="45" width="1.90625" style="1" customWidth="1"/>
    <col min="46" max="46" width="10.08984375" style="1" customWidth="1"/>
    <col min="47" max="47" width="7" style="1" customWidth="1"/>
    <col min="48" max="48" width="10.36328125" style="1" customWidth="1"/>
    <col min="49" max="59" width="10.6328125" style="1" customWidth="1"/>
    <col min="60" max="60" width="1" style="1" customWidth="1"/>
    <col min="61" max="61" width="18.08984375" style="1" customWidth="1"/>
    <col min="62" max="62" width="9.1796875" style="1" customWidth="1"/>
    <col min="63" max="16384" width="9.1796875" style="1"/>
  </cols>
  <sheetData>
    <row r="1" spans="1:81" ht="18.649999999999999" customHeight="1" thickTop="1" x14ac:dyDescent="0.45">
      <c r="A1" s="45" t="s">
        <v>102</v>
      </c>
      <c r="B1" s="46"/>
      <c r="D1" s="55" t="s">
        <v>0</v>
      </c>
      <c r="E1" s="56"/>
      <c r="G1" s="55" t="s">
        <v>1</v>
      </c>
      <c r="H1" s="93"/>
      <c r="I1" s="14"/>
      <c r="J1" s="1"/>
      <c r="K1" s="1"/>
      <c r="L1" s="1"/>
      <c r="M1" s="1"/>
      <c r="O1" s="101" t="s">
        <v>137</v>
      </c>
      <c r="P1" s="102"/>
      <c r="T1" s="1"/>
      <c r="U1" s="1"/>
      <c r="V1" s="1"/>
      <c r="W1" s="1"/>
      <c r="X1" s="1"/>
      <c r="Y1" s="1"/>
      <c r="Z1" s="1"/>
      <c r="AA1" s="1"/>
      <c r="AB1" s="1"/>
      <c r="AC1" s="1"/>
      <c r="AD1" s="1"/>
      <c r="AE1" s="1"/>
      <c r="AF1" s="1"/>
      <c r="AG1" s="1"/>
      <c r="AI1" s="1"/>
      <c r="AJ1" s="1"/>
      <c r="AK1" s="1"/>
    </row>
    <row r="2" spans="1:81" s="22" customFormat="1" ht="18.5" x14ac:dyDescent="0.45">
      <c r="A2" s="47" t="s">
        <v>4</v>
      </c>
      <c r="B2" s="48"/>
      <c r="D2" s="52" t="s">
        <v>2</v>
      </c>
      <c r="E2" s="49"/>
      <c r="G2" s="57" t="s">
        <v>3</v>
      </c>
      <c r="H2" s="58"/>
      <c r="I2" s="14"/>
      <c r="J2" s="1"/>
      <c r="K2" s="1"/>
      <c r="L2" s="1"/>
      <c r="M2" s="1"/>
      <c r="N2" s="1"/>
      <c r="O2" s="102"/>
      <c r="P2" s="102"/>
      <c r="Q2" s="1"/>
      <c r="T2" s="1"/>
      <c r="U2" s="1"/>
      <c r="V2" s="1"/>
      <c r="W2" s="1"/>
      <c r="X2" s="1"/>
      <c r="Y2" s="1"/>
      <c r="Z2" s="1"/>
      <c r="AA2" s="1"/>
      <c r="AB2" s="1"/>
      <c r="AC2" s="1"/>
      <c r="AD2" s="1"/>
      <c r="AE2" s="1"/>
      <c r="AF2" s="1"/>
      <c r="AG2" s="1"/>
      <c r="AH2" s="1"/>
      <c r="AI2" s="1"/>
      <c r="AJ2" s="95" t="s">
        <v>133</v>
      </c>
      <c r="AK2" s="95"/>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row>
    <row r="3" spans="1:81" ht="17.399999999999999" customHeight="1" x14ac:dyDescent="0.4">
      <c r="A3" s="47"/>
      <c r="B3" s="49"/>
      <c r="D3" s="52" t="s">
        <v>5</v>
      </c>
      <c r="E3" s="49"/>
      <c r="G3" s="57" t="s">
        <v>6</v>
      </c>
      <c r="H3" s="58"/>
      <c r="I3" s="14"/>
      <c r="J3" s="1"/>
      <c r="K3" s="1"/>
      <c r="L3" s="1"/>
      <c r="M3" s="1"/>
      <c r="O3" s="102"/>
      <c r="P3" s="102"/>
      <c r="T3" s="1"/>
      <c r="U3" s="1"/>
      <c r="V3" s="1"/>
      <c r="W3" s="1"/>
      <c r="X3" s="1"/>
      <c r="Y3" s="1"/>
      <c r="Z3" s="1"/>
      <c r="AA3" s="1"/>
      <c r="AB3" s="1"/>
      <c r="AC3" s="1"/>
      <c r="AD3" s="1"/>
      <c r="AE3" s="1"/>
      <c r="AF3" s="1"/>
      <c r="AG3" s="1"/>
      <c r="AI3" s="1"/>
      <c r="AJ3" s="95" t="s">
        <v>134</v>
      </c>
      <c r="AK3" s="95"/>
    </row>
    <row r="4" spans="1:81" ht="18.649999999999999" customHeight="1" thickBot="1" x14ac:dyDescent="0.5">
      <c r="A4" s="50" t="s">
        <v>103</v>
      </c>
      <c r="B4" s="51"/>
      <c r="D4" s="53" t="s">
        <v>7</v>
      </c>
      <c r="E4" s="54"/>
      <c r="G4" s="59"/>
      <c r="H4" s="60"/>
      <c r="I4" s="14"/>
      <c r="J4" s="1"/>
      <c r="K4" s="1"/>
      <c r="L4" s="1"/>
      <c r="M4" s="1"/>
      <c r="O4" s="102"/>
      <c r="P4" s="102"/>
      <c r="T4" s="1"/>
      <c r="U4" s="1"/>
      <c r="V4" s="1"/>
      <c r="W4" s="1"/>
      <c r="X4" s="1"/>
      <c r="Y4" s="1"/>
      <c r="Z4" s="1"/>
      <c r="AA4" s="1"/>
      <c r="AB4" s="1"/>
      <c r="AC4" s="1"/>
      <c r="AD4" s="1"/>
      <c r="AE4" s="1"/>
      <c r="AF4" s="1"/>
      <c r="AG4" s="1"/>
      <c r="AI4" s="1"/>
      <c r="AJ4" s="95" t="s">
        <v>135</v>
      </c>
      <c r="AK4" s="95"/>
    </row>
    <row r="5" spans="1:81" ht="14.4" customHeight="1" thickTop="1" x14ac:dyDescent="0.3">
      <c r="D5" s="1"/>
      <c r="I5" s="14"/>
      <c r="J5" s="1"/>
      <c r="K5" s="1"/>
      <c r="L5" s="1"/>
      <c r="M5" s="1"/>
      <c r="O5" s="102"/>
      <c r="P5" s="102"/>
      <c r="R5" s="1"/>
      <c r="S5" s="1"/>
      <c r="T5" s="1"/>
      <c r="U5" s="1"/>
      <c r="V5" s="1"/>
      <c r="W5" s="1"/>
      <c r="X5" s="1"/>
      <c r="Y5" s="1"/>
      <c r="Z5" s="1"/>
      <c r="AA5" s="1"/>
      <c r="AB5" s="1"/>
      <c r="AC5" s="1"/>
      <c r="AD5" s="1"/>
      <c r="AE5" s="1"/>
      <c r="AF5" s="1"/>
      <c r="AG5" s="1"/>
      <c r="AI5" s="1"/>
      <c r="AJ5" s="95" t="s">
        <v>8</v>
      </c>
      <c r="AK5" s="95"/>
    </row>
    <row r="6" spans="1:81" s="12" customFormat="1" ht="52.25" customHeight="1" x14ac:dyDescent="0.3">
      <c r="O6" s="102"/>
      <c r="P6" s="102"/>
    </row>
    <row r="7" spans="1:81" s="4" customFormat="1" ht="22.5" customHeight="1" x14ac:dyDescent="0.35">
      <c r="A7" s="2" t="s">
        <v>9</v>
      </c>
      <c r="B7" s="23"/>
      <c r="C7" s="24"/>
      <c r="D7" s="24"/>
      <c r="E7" s="24"/>
      <c r="F7" s="24"/>
      <c r="G7" s="24"/>
      <c r="H7" s="2"/>
      <c r="I7" s="42" t="s">
        <v>10</v>
      </c>
      <c r="J7" s="3"/>
      <c r="K7" s="3"/>
      <c r="L7" s="3"/>
      <c r="M7" s="3"/>
      <c r="O7" s="25" t="s">
        <v>11</v>
      </c>
      <c r="P7" s="25"/>
      <c r="Q7" s="26" t="s">
        <v>12</v>
      </c>
      <c r="R7" s="26"/>
      <c r="S7" s="27"/>
      <c r="T7" s="27"/>
      <c r="U7" s="27"/>
      <c r="V7" s="27"/>
      <c r="W7" s="27"/>
      <c r="X7" s="27"/>
      <c r="Y7" s="27"/>
      <c r="Z7" s="27"/>
      <c r="AA7" s="28"/>
      <c r="AB7" s="29"/>
      <c r="AC7" s="28" t="s">
        <v>13</v>
      </c>
      <c r="AD7" s="28"/>
      <c r="AE7" s="28"/>
      <c r="AF7" s="28"/>
      <c r="AG7" s="28"/>
      <c r="AI7" s="30" t="s">
        <v>14</v>
      </c>
      <c r="AJ7" s="31"/>
      <c r="AK7" s="31"/>
      <c r="AL7" s="31"/>
      <c r="AM7" s="31"/>
      <c r="AO7" s="32" t="s">
        <v>15</v>
      </c>
      <c r="AP7" s="32"/>
      <c r="AR7" s="83" t="s">
        <v>16</v>
      </c>
      <c r="AT7" s="5" t="s">
        <v>109</v>
      </c>
      <c r="AU7" s="5"/>
      <c r="AV7" s="81"/>
      <c r="AW7" s="5"/>
      <c r="AX7" s="85"/>
      <c r="AY7" s="5"/>
      <c r="AZ7" s="5"/>
      <c r="BA7" s="85"/>
      <c r="BB7" s="5"/>
      <c r="BC7" s="5"/>
      <c r="BD7" s="82" t="s">
        <v>115</v>
      </c>
      <c r="BE7" s="82"/>
      <c r="BF7" s="82"/>
      <c r="BG7" s="82"/>
      <c r="BI7" s="33" t="s">
        <v>17</v>
      </c>
    </row>
    <row r="8" spans="1:81" s="9" customFormat="1" ht="82.25" customHeight="1" x14ac:dyDescent="0.3">
      <c r="A8" s="34" t="s">
        <v>18</v>
      </c>
      <c r="B8" s="34" t="s">
        <v>19</v>
      </c>
      <c r="C8" s="6" t="s">
        <v>20</v>
      </c>
      <c r="D8" s="6" t="s">
        <v>21</v>
      </c>
      <c r="E8" s="6" t="s">
        <v>22</v>
      </c>
      <c r="F8" s="6" t="s">
        <v>23</v>
      </c>
      <c r="G8" s="6" t="s">
        <v>104</v>
      </c>
      <c r="H8" s="6" t="s">
        <v>24</v>
      </c>
      <c r="I8" s="43" t="s">
        <v>25</v>
      </c>
      <c r="J8" s="7" t="s">
        <v>26</v>
      </c>
      <c r="K8" s="7" t="s">
        <v>27</v>
      </c>
      <c r="L8" s="7" t="s">
        <v>28</v>
      </c>
      <c r="M8" s="7" t="s">
        <v>29</v>
      </c>
      <c r="N8" s="35"/>
      <c r="O8" s="36" t="s">
        <v>138</v>
      </c>
      <c r="P8" s="96" t="s">
        <v>136</v>
      </c>
      <c r="Q8" s="37" t="s">
        <v>128</v>
      </c>
      <c r="R8" s="37" t="s">
        <v>30</v>
      </c>
      <c r="S8" s="37" t="s">
        <v>31</v>
      </c>
      <c r="T8" s="37" t="s">
        <v>32</v>
      </c>
      <c r="U8" s="37" t="s">
        <v>33</v>
      </c>
      <c r="V8" s="37" t="s">
        <v>130</v>
      </c>
      <c r="W8" s="37" t="s">
        <v>34</v>
      </c>
      <c r="X8" s="37"/>
      <c r="Y8" s="37"/>
      <c r="Z8" s="37" t="s">
        <v>106</v>
      </c>
      <c r="AA8" s="38" t="s">
        <v>35</v>
      </c>
      <c r="AB8" s="35"/>
      <c r="AC8" s="38" t="s">
        <v>36</v>
      </c>
      <c r="AD8" s="38" t="s">
        <v>37</v>
      </c>
      <c r="AE8" s="38" t="s">
        <v>131</v>
      </c>
      <c r="AF8" s="38" t="s">
        <v>38</v>
      </c>
      <c r="AG8" s="38" t="s">
        <v>39</v>
      </c>
      <c r="AH8" s="35"/>
      <c r="AI8" s="39" t="s">
        <v>40</v>
      </c>
      <c r="AJ8" s="39" t="s">
        <v>127</v>
      </c>
      <c r="AK8" s="39" t="s">
        <v>41</v>
      </c>
      <c r="AL8" s="39" t="s">
        <v>42</v>
      </c>
      <c r="AM8" s="39" t="s">
        <v>139</v>
      </c>
      <c r="AO8" s="8" t="s">
        <v>107</v>
      </c>
      <c r="AP8" s="8" t="s">
        <v>43</v>
      </c>
      <c r="AR8" s="84" t="s">
        <v>44</v>
      </c>
      <c r="AT8" s="10" t="s">
        <v>45</v>
      </c>
      <c r="AU8" s="10" t="s">
        <v>46</v>
      </c>
      <c r="AV8" s="10" t="s">
        <v>47</v>
      </c>
      <c r="AW8" s="10" t="s">
        <v>48</v>
      </c>
      <c r="AX8" s="86" t="s">
        <v>117</v>
      </c>
      <c r="AY8" s="10" t="s">
        <v>118</v>
      </c>
      <c r="AZ8" s="10" t="s">
        <v>119</v>
      </c>
      <c r="BA8" s="86" t="s">
        <v>116</v>
      </c>
      <c r="BB8" s="10" t="s">
        <v>120</v>
      </c>
      <c r="BC8" s="10" t="s">
        <v>121</v>
      </c>
      <c r="BD8" s="8" t="s">
        <v>123</v>
      </c>
      <c r="BE8" s="8" t="s">
        <v>132</v>
      </c>
      <c r="BF8" s="8" t="s">
        <v>110</v>
      </c>
      <c r="BG8" s="8" t="s">
        <v>111</v>
      </c>
      <c r="BI8" s="11" t="s">
        <v>49</v>
      </c>
      <c r="BJ8" s="91"/>
    </row>
    <row r="9" spans="1:81" x14ac:dyDescent="0.3">
      <c r="A9" s="79"/>
      <c r="B9" s="79"/>
      <c r="H9" s="14"/>
      <c r="J9" s="80" t="str">
        <f>IF(ISBLANK(I9),"?",ROUNDDOWN((S9-I9)/365.25,0))</f>
        <v>?</v>
      </c>
      <c r="S9" s="13"/>
      <c r="AA9" s="12">
        <f>COUNTA(T9:W9)</f>
        <v>0</v>
      </c>
      <c r="AE9" s="13"/>
      <c r="AG9" s="13"/>
      <c r="AI9" s="21" t="str">
        <f t="shared" ref="AI9:AI72" si="0">IF(T9="(+)","Y", "N")</f>
        <v>N</v>
      </c>
      <c r="AJ9" s="21" t="str">
        <f>IF(AI9="Y","LC",  IF(U9="(+)", "Prob",IF(V9="(+)","Susp","N")))</f>
        <v>N</v>
      </c>
      <c r="AK9" s="21" t="str">
        <f>IF(OR(AJ9="LC",AJ9="Prob", AJ9="Susp"),"Y","N")</f>
        <v>N</v>
      </c>
      <c r="AL9" s="100">
        <f>MIN(S9,O9)</f>
        <v>0</v>
      </c>
      <c r="AM9" s="99" t="str">
        <f>IF(AL9=0,"",AL9)</f>
        <v/>
      </c>
      <c r="AP9" s="14"/>
      <c r="AV9" s="14"/>
      <c r="AW9" s="14"/>
      <c r="AZ9" s="14"/>
      <c r="BC9" s="14"/>
      <c r="BF9" s="14"/>
      <c r="BJ9" s="92"/>
    </row>
    <row r="10" spans="1:81" x14ac:dyDescent="0.3">
      <c r="A10" s="79"/>
      <c r="B10" s="79"/>
      <c r="J10" s="80" t="str">
        <f>IF(ISBLANK(I10),"?",ROUNDDOWN((S10-I10)/365.25,0))</f>
        <v>?</v>
      </c>
      <c r="S10" s="13"/>
      <c r="T10" s="15"/>
      <c r="U10" s="15"/>
      <c r="AA10" s="12">
        <f t="shared" ref="AA10:AA73" si="1">COUNTA(T10:W10)</f>
        <v>0</v>
      </c>
      <c r="AG10" s="13"/>
      <c r="AI10" s="21" t="str">
        <f t="shared" si="0"/>
        <v>N</v>
      </c>
      <c r="AJ10" s="21" t="str">
        <f t="shared" ref="AJ10:AJ73" si="2">IF(AI10="Y","LC",  IF(U10="(+)", "Prob",IF(V10="(+)","Susp","N")))</f>
        <v>N</v>
      </c>
      <c r="AK10" s="21" t="str">
        <f>IF(OR(AJ10="LC",AJ10="Prob", AJ10="Susp"),"Y","N")</f>
        <v>N</v>
      </c>
      <c r="AL10" s="100">
        <f t="shared" ref="AL10:AL73" si="3">MIN(S10,O10)</f>
        <v>0</v>
      </c>
      <c r="AM10" s="99" t="str">
        <f t="shared" ref="AM10:AM73" si="4">IF(AL10=0,"",AL10)</f>
        <v/>
      </c>
      <c r="AV10" s="14"/>
      <c r="AW10" s="14"/>
      <c r="AZ10" s="14"/>
      <c r="BC10" s="14"/>
      <c r="BF10" s="14"/>
      <c r="BJ10" s="92"/>
    </row>
    <row r="11" spans="1:81" x14ac:dyDescent="0.3">
      <c r="A11" s="79"/>
      <c r="B11" s="79"/>
      <c r="J11" s="80" t="str">
        <f>IF(ISBLANK(I11),"?",ROUNDDOWN((S11-I11)/365.25,0))</f>
        <v>?</v>
      </c>
      <c r="S11" s="13"/>
      <c r="T11" s="15"/>
      <c r="U11" s="15"/>
      <c r="AA11" s="12">
        <f t="shared" si="1"/>
        <v>0</v>
      </c>
      <c r="AG11" s="13"/>
      <c r="AI11" s="21" t="str">
        <f t="shared" si="0"/>
        <v>N</v>
      </c>
      <c r="AJ11" s="21" t="str">
        <f t="shared" si="2"/>
        <v>N</v>
      </c>
      <c r="AK11" s="21" t="str">
        <f t="shared" ref="AK11:AK73" si="5">IF(OR(AJ11="LC",AJ11="Prob", AJ11="Susp"),"Y","N")</f>
        <v>N</v>
      </c>
      <c r="AL11" s="100">
        <f t="shared" si="3"/>
        <v>0</v>
      </c>
      <c r="AM11" s="99" t="str">
        <f t="shared" si="4"/>
        <v/>
      </c>
      <c r="AP11" s="14"/>
      <c r="AV11" s="14"/>
      <c r="AW11" s="14"/>
      <c r="AZ11" s="14"/>
      <c r="BC11" s="14"/>
      <c r="BJ11" s="92"/>
    </row>
    <row r="12" spans="1:81" x14ac:dyDescent="0.3">
      <c r="A12" s="79"/>
      <c r="B12" s="79"/>
      <c r="H12" s="14"/>
      <c r="J12" s="80" t="str">
        <f>IF(ISBLANK(I12),"?",ROUNDDOWN((S12-I12)/365.25,0))</f>
        <v>?</v>
      </c>
      <c r="S12" s="16"/>
      <c r="T12" s="15"/>
      <c r="U12" s="15"/>
      <c r="AA12" s="12">
        <f t="shared" si="1"/>
        <v>0</v>
      </c>
      <c r="AG12" s="13"/>
      <c r="AI12" s="21" t="str">
        <f t="shared" si="0"/>
        <v>N</v>
      </c>
      <c r="AJ12" s="21" t="str">
        <f t="shared" si="2"/>
        <v>N</v>
      </c>
      <c r="AK12" s="21" t="str">
        <f t="shared" si="5"/>
        <v>N</v>
      </c>
      <c r="AL12" s="100">
        <f t="shared" si="3"/>
        <v>0</v>
      </c>
      <c r="AM12" s="99" t="str">
        <f t="shared" si="4"/>
        <v/>
      </c>
      <c r="AV12" s="14"/>
      <c r="AW12" s="14"/>
      <c r="AZ12" s="14"/>
      <c r="BC12" s="14"/>
      <c r="BJ12" s="92"/>
    </row>
    <row r="13" spans="1:81" x14ac:dyDescent="0.3">
      <c r="A13" s="79"/>
      <c r="B13" s="79"/>
      <c r="H13" s="14"/>
      <c r="J13" s="80" t="str">
        <f t="shared" ref="J13:J26" si="6">IF(ISBLANK(I13),"?",ROUNDDOWN((S13-I13)/365.25,0))</f>
        <v>?</v>
      </c>
      <c r="S13" s="16"/>
      <c r="AA13" s="12">
        <f t="shared" si="1"/>
        <v>0</v>
      </c>
      <c r="AG13" s="13"/>
      <c r="AI13" s="21" t="str">
        <f t="shared" si="0"/>
        <v>N</v>
      </c>
      <c r="AJ13" s="21" t="str">
        <f t="shared" si="2"/>
        <v>N</v>
      </c>
      <c r="AK13" s="21" t="str">
        <f t="shared" si="5"/>
        <v>N</v>
      </c>
      <c r="AL13" s="100">
        <f t="shared" si="3"/>
        <v>0</v>
      </c>
      <c r="AM13" s="99" t="str">
        <f t="shared" si="4"/>
        <v/>
      </c>
      <c r="AV13" s="14"/>
      <c r="AW13" s="14"/>
      <c r="AZ13" s="14"/>
      <c r="BC13" s="14"/>
      <c r="BF13" s="14"/>
      <c r="BJ13" s="92"/>
    </row>
    <row r="14" spans="1:81" x14ac:dyDescent="0.3">
      <c r="A14" s="79"/>
      <c r="B14" s="79"/>
      <c r="H14" s="14"/>
      <c r="J14" s="80" t="str">
        <f t="shared" si="6"/>
        <v>?</v>
      </c>
      <c r="S14" s="16"/>
      <c r="AA14" s="12">
        <f t="shared" si="1"/>
        <v>0</v>
      </c>
      <c r="AI14" s="21" t="str">
        <f t="shared" si="0"/>
        <v>N</v>
      </c>
      <c r="AJ14" s="21" t="str">
        <f t="shared" si="2"/>
        <v>N</v>
      </c>
      <c r="AK14" s="21" t="str">
        <f t="shared" si="5"/>
        <v>N</v>
      </c>
      <c r="AL14" s="100">
        <f t="shared" si="3"/>
        <v>0</v>
      </c>
      <c r="AM14" s="99" t="str">
        <f t="shared" si="4"/>
        <v/>
      </c>
      <c r="AV14" s="14"/>
      <c r="AW14" s="14"/>
      <c r="AZ14" s="14"/>
      <c r="BC14" s="14"/>
      <c r="BJ14" s="92"/>
    </row>
    <row r="15" spans="1:81" x14ac:dyDescent="0.3">
      <c r="A15" s="79"/>
      <c r="B15" s="79"/>
      <c r="J15" s="80" t="str">
        <f t="shared" si="6"/>
        <v>?</v>
      </c>
      <c r="AA15" s="12">
        <f t="shared" si="1"/>
        <v>0</v>
      </c>
      <c r="AI15" s="21" t="str">
        <f t="shared" si="0"/>
        <v>N</v>
      </c>
      <c r="AJ15" s="21" t="str">
        <f t="shared" si="2"/>
        <v>N</v>
      </c>
      <c r="AK15" s="21" t="str">
        <f t="shared" si="5"/>
        <v>N</v>
      </c>
      <c r="AL15" s="100">
        <f t="shared" si="3"/>
        <v>0</v>
      </c>
      <c r="AM15" s="99" t="str">
        <f t="shared" si="4"/>
        <v/>
      </c>
      <c r="AW15" s="14"/>
      <c r="BJ15" s="92"/>
    </row>
    <row r="16" spans="1:81" x14ac:dyDescent="0.3">
      <c r="A16" s="79"/>
      <c r="B16" s="79"/>
      <c r="J16" s="80" t="str">
        <f t="shared" si="6"/>
        <v>?</v>
      </c>
      <c r="N16" s="40"/>
      <c r="AA16" s="12">
        <f t="shared" si="1"/>
        <v>0</v>
      </c>
      <c r="AI16" s="21" t="str">
        <f t="shared" si="0"/>
        <v>N</v>
      </c>
      <c r="AJ16" s="21" t="str">
        <f t="shared" si="2"/>
        <v>N</v>
      </c>
      <c r="AK16" s="21" t="str">
        <f t="shared" si="5"/>
        <v>N</v>
      </c>
      <c r="AL16" s="100">
        <f t="shared" si="3"/>
        <v>0</v>
      </c>
      <c r="AM16" s="99" t="str">
        <f t="shared" si="4"/>
        <v/>
      </c>
      <c r="BJ16" s="92"/>
    </row>
    <row r="17" spans="1:62" x14ac:dyDescent="0.3">
      <c r="A17" s="79"/>
      <c r="B17" s="79"/>
      <c r="H17" s="14"/>
      <c r="J17" s="80" t="str">
        <f t="shared" si="6"/>
        <v>?</v>
      </c>
      <c r="AA17" s="12">
        <f t="shared" si="1"/>
        <v>0</v>
      </c>
      <c r="AI17" s="21" t="str">
        <f t="shared" si="0"/>
        <v>N</v>
      </c>
      <c r="AJ17" s="21" t="str">
        <f t="shared" si="2"/>
        <v>N</v>
      </c>
      <c r="AK17" s="21" t="str">
        <f t="shared" si="5"/>
        <v>N</v>
      </c>
      <c r="AL17" s="100">
        <f t="shared" si="3"/>
        <v>0</v>
      </c>
      <c r="AM17" s="99" t="str">
        <f t="shared" si="4"/>
        <v/>
      </c>
      <c r="BJ17" s="92"/>
    </row>
    <row r="18" spans="1:62" x14ac:dyDescent="0.3">
      <c r="A18" s="79"/>
      <c r="B18" s="79"/>
      <c r="J18" s="80" t="str">
        <f t="shared" si="6"/>
        <v>?</v>
      </c>
      <c r="AA18" s="12">
        <f t="shared" si="1"/>
        <v>0</v>
      </c>
      <c r="AI18" s="21" t="str">
        <f t="shared" si="0"/>
        <v>N</v>
      </c>
      <c r="AJ18" s="21" t="str">
        <f t="shared" si="2"/>
        <v>N</v>
      </c>
      <c r="AK18" s="21" t="str">
        <f t="shared" si="5"/>
        <v>N</v>
      </c>
      <c r="AL18" s="100">
        <f t="shared" si="3"/>
        <v>0</v>
      </c>
      <c r="AM18" s="99" t="str">
        <f t="shared" si="4"/>
        <v/>
      </c>
      <c r="BJ18" s="92"/>
    </row>
    <row r="19" spans="1:62" x14ac:dyDescent="0.3">
      <c r="A19" s="79"/>
      <c r="B19" s="79"/>
      <c r="H19" s="14"/>
      <c r="J19" s="80" t="str">
        <f t="shared" si="6"/>
        <v>?</v>
      </c>
      <c r="S19" s="13"/>
      <c r="AA19" s="12">
        <f t="shared" si="1"/>
        <v>0</v>
      </c>
      <c r="AG19" s="13"/>
      <c r="AI19" s="21" t="str">
        <f t="shared" si="0"/>
        <v>N</v>
      </c>
      <c r="AJ19" s="21" t="str">
        <f t="shared" si="2"/>
        <v>N</v>
      </c>
      <c r="AK19" s="21" t="str">
        <f t="shared" si="5"/>
        <v>N</v>
      </c>
      <c r="AL19" s="100">
        <f t="shared" si="3"/>
        <v>0</v>
      </c>
      <c r="AM19" s="99" t="str">
        <f t="shared" si="4"/>
        <v/>
      </c>
      <c r="AP19" s="14"/>
      <c r="AV19" s="14"/>
      <c r="AW19" s="14"/>
      <c r="AX19" s="14"/>
      <c r="AY19" s="14"/>
      <c r="AZ19" s="14"/>
      <c r="BA19" s="14"/>
      <c r="BB19" s="14"/>
      <c r="BC19" s="14"/>
      <c r="BD19" s="14"/>
      <c r="BE19" s="14"/>
      <c r="BF19" s="14"/>
      <c r="BG19" s="14"/>
      <c r="BJ19" s="92"/>
    </row>
    <row r="20" spans="1:62" x14ac:dyDescent="0.3">
      <c r="A20" s="79"/>
      <c r="B20" s="79"/>
      <c r="J20" s="80" t="str">
        <f t="shared" si="6"/>
        <v>?</v>
      </c>
      <c r="AA20" s="12">
        <f t="shared" si="1"/>
        <v>0</v>
      </c>
      <c r="AI20" s="21" t="str">
        <f t="shared" si="0"/>
        <v>N</v>
      </c>
      <c r="AJ20" s="21" t="str">
        <f t="shared" si="2"/>
        <v>N</v>
      </c>
      <c r="AK20" s="21" t="str">
        <f t="shared" si="5"/>
        <v>N</v>
      </c>
      <c r="AL20" s="100">
        <f t="shared" si="3"/>
        <v>0</v>
      </c>
      <c r="AM20" s="99" t="str">
        <f t="shared" si="4"/>
        <v/>
      </c>
      <c r="BJ20" s="92"/>
    </row>
    <row r="21" spans="1:62" x14ac:dyDescent="0.3">
      <c r="A21" s="79"/>
      <c r="B21" s="79"/>
      <c r="J21" s="80" t="str">
        <f t="shared" si="6"/>
        <v>?</v>
      </c>
      <c r="AA21" s="12">
        <f t="shared" si="1"/>
        <v>0</v>
      </c>
      <c r="AI21" s="21" t="str">
        <f t="shared" si="0"/>
        <v>N</v>
      </c>
      <c r="AJ21" s="21" t="str">
        <f t="shared" si="2"/>
        <v>N</v>
      </c>
      <c r="AK21" s="21" t="str">
        <f t="shared" si="5"/>
        <v>N</v>
      </c>
      <c r="AL21" s="100">
        <f t="shared" si="3"/>
        <v>0</v>
      </c>
      <c r="AM21" s="99" t="str">
        <f t="shared" si="4"/>
        <v/>
      </c>
      <c r="BJ21" s="92"/>
    </row>
    <row r="22" spans="1:62" x14ac:dyDescent="0.3">
      <c r="A22" s="79"/>
      <c r="B22" s="79"/>
      <c r="J22" s="80" t="str">
        <f t="shared" si="6"/>
        <v>?</v>
      </c>
      <c r="AA22" s="12">
        <f t="shared" si="1"/>
        <v>0</v>
      </c>
      <c r="AI22" s="21" t="str">
        <f t="shared" si="0"/>
        <v>N</v>
      </c>
      <c r="AJ22" s="21" t="str">
        <f t="shared" si="2"/>
        <v>N</v>
      </c>
      <c r="AK22" s="21" t="str">
        <f t="shared" si="5"/>
        <v>N</v>
      </c>
      <c r="AL22" s="100">
        <f t="shared" si="3"/>
        <v>0</v>
      </c>
      <c r="AM22" s="99" t="str">
        <f t="shared" si="4"/>
        <v/>
      </c>
      <c r="BJ22" s="92"/>
    </row>
    <row r="23" spans="1:62" x14ac:dyDescent="0.3">
      <c r="A23" s="79"/>
      <c r="B23" s="79"/>
      <c r="J23" s="80" t="str">
        <f t="shared" si="6"/>
        <v>?</v>
      </c>
      <c r="AA23" s="12">
        <f t="shared" si="1"/>
        <v>0</v>
      </c>
      <c r="AI23" s="21" t="str">
        <f t="shared" si="0"/>
        <v>N</v>
      </c>
      <c r="AJ23" s="21" t="str">
        <f t="shared" si="2"/>
        <v>N</v>
      </c>
      <c r="AK23" s="21" t="str">
        <f t="shared" si="5"/>
        <v>N</v>
      </c>
      <c r="AL23" s="100">
        <f t="shared" si="3"/>
        <v>0</v>
      </c>
      <c r="AM23" s="99" t="str">
        <f t="shared" si="4"/>
        <v/>
      </c>
      <c r="BJ23" s="92"/>
    </row>
    <row r="24" spans="1:62" x14ac:dyDescent="0.3">
      <c r="A24" s="79"/>
      <c r="B24" s="79"/>
      <c r="J24" s="80" t="str">
        <f t="shared" si="6"/>
        <v>?</v>
      </c>
      <c r="AA24" s="12">
        <f t="shared" si="1"/>
        <v>0</v>
      </c>
      <c r="AI24" s="21" t="str">
        <f t="shared" si="0"/>
        <v>N</v>
      </c>
      <c r="AJ24" s="21" t="str">
        <f t="shared" si="2"/>
        <v>N</v>
      </c>
      <c r="AK24" s="21" t="str">
        <f t="shared" si="5"/>
        <v>N</v>
      </c>
      <c r="AL24" s="100">
        <f t="shared" si="3"/>
        <v>0</v>
      </c>
      <c r="AM24" s="99" t="str">
        <f t="shared" si="4"/>
        <v/>
      </c>
      <c r="BJ24" s="92"/>
    </row>
    <row r="25" spans="1:62" x14ac:dyDescent="0.3">
      <c r="A25" s="79"/>
      <c r="B25" s="79"/>
      <c r="J25" s="80" t="str">
        <f t="shared" si="6"/>
        <v>?</v>
      </c>
      <c r="AA25" s="12">
        <f t="shared" si="1"/>
        <v>0</v>
      </c>
      <c r="AI25" s="21" t="str">
        <f t="shared" si="0"/>
        <v>N</v>
      </c>
      <c r="AJ25" s="21" t="str">
        <f t="shared" si="2"/>
        <v>N</v>
      </c>
      <c r="AK25" s="21" t="str">
        <f t="shared" si="5"/>
        <v>N</v>
      </c>
      <c r="AL25" s="100">
        <f t="shared" si="3"/>
        <v>0</v>
      </c>
      <c r="AM25" s="99" t="str">
        <f t="shared" si="4"/>
        <v/>
      </c>
      <c r="BJ25" s="92"/>
    </row>
    <row r="26" spans="1:62" x14ac:dyDescent="0.3">
      <c r="A26" s="79"/>
      <c r="B26" s="79"/>
      <c r="J26" s="80" t="str">
        <f t="shared" si="6"/>
        <v>?</v>
      </c>
      <c r="AA26" s="12">
        <f t="shared" si="1"/>
        <v>0</v>
      </c>
      <c r="AI26" s="21" t="str">
        <f t="shared" si="0"/>
        <v>N</v>
      </c>
      <c r="AJ26" s="21" t="str">
        <f t="shared" si="2"/>
        <v>N</v>
      </c>
      <c r="AK26" s="21" t="str">
        <f t="shared" si="5"/>
        <v>N</v>
      </c>
      <c r="AL26" s="100">
        <f t="shared" si="3"/>
        <v>0</v>
      </c>
      <c r="AM26" s="99" t="str">
        <f t="shared" si="4"/>
        <v/>
      </c>
      <c r="BJ26" s="92"/>
    </row>
    <row r="27" spans="1:62" x14ac:dyDescent="0.3">
      <c r="A27" s="79"/>
      <c r="B27" s="79"/>
      <c r="AA27" s="12">
        <f t="shared" si="1"/>
        <v>0</v>
      </c>
      <c r="AI27" s="21" t="str">
        <f t="shared" si="0"/>
        <v>N</v>
      </c>
      <c r="AJ27" s="21" t="str">
        <f t="shared" si="2"/>
        <v>N</v>
      </c>
      <c r="AK27" s="21" t="str">
        <f t="shared" si="5"/>
        <v>N</v>
      </c>
      <c r="AL27" s="100">
        <f t="shared" si="3"/>
        <v>0</v>
      </c>
      <c r="AM27" s="99" t="str">
        <f t="shared" si="4"/>
        <v/>
      </c>
      <c r="BJ27" s="92"/>
    </row>
    <row r="28" spans="1:62" x14ac:dyDescent="0.3">
      <c r="A28" s="79"/>
      <c r="B28" s="79"/>
      <c r="AA28" s="12">
        <f t="shared" si="1"/>
        <v>0</v>
      </c>
      <c r="AI28" s="21" t="str">
        <f t="shared" si="0"/>
        <v>N</v>
      </c>
      <c r="AJ28" s="21" t="str">
        <f t="shared" si="2"/>
        <v>N</v>
      </c>
      <c r="AK28" s="21" t="str">
        <f t="shared" si="5"/>
        <v>N</v>
      </c>
      <c r="AL28" s="100">
        <f t="shared" si="3"/>
        <v>0</v>
      </c>
      <c r="AM28" s="99" t="str">
        <f t="shared" si="4"/>
        <v/>
      </c>
      <c r="BJ28" s="92"/>
    </row>
    <row r="29" spans="1:62" x14ac:dyDescent="0.3">
      <c r="A29" s="79"/>
      <c r="B29" s="79"/>
      <c r="AA29" s="12">
        <f t="shared" si="1"/>
        <v>0</v>
      </c>
      <c r="AI29" s="21" t="str">
        <f t="shared" si="0"/>
        <v>N</v>
      </c>
      <c r="AJ29" s="21" t="str">
        <f t="shared" si="2"/>
        <v>N</v>
      </c>
      <c r="AK29" s="21" t="str">
        <f t="shared" si="5"/>
        <v>N</v>
      </c>
      <c r="AL29" s="100">
        <f t="shared" si="3"/>
        <v>0</v>
      </c>
      <c r="AM29" s="99" t="str">
        <f t="shared" si="4"/>
        <v/>
      </c>
      <c r="BJ29" s="92"/>
    </row>
    <row r="30" spans="1:62" x14ac:dyDescent="0.3">
      <c r="A30" s="79"/>
      <c r="B30" s="79"/>
      <c r="J30" s="80" t="str">
        <f t="shared" ref="J30:J93" si="7">IF(ISBLANK(I30),"?",ROUNDDOWN((S30-I30)/365.25,0))</f>
        <v>?</v>
      </c>
      <c r="AA30" s="12">
        <f t="shared" si="1"/>
        <v>0</v>
      </c>
      <c r="AI30" s="21" t="str">
        <f t="shared" si="0"/>
        <v>N</v>
      </c>
      <c r="AJ30" s="21" t="str">
        <f t="shared" si="2"/>
        <v>N</v>
      </c>
      <c r="AK30" s="21" t="str">
        <f t="shared" si="5"/>
        <v>N</v>
      </c>
      <c r="AL30" s="100">
        <f t="shared" si="3"/>
        <v>0</v>
      </c>
      <c r="AM30" s="99" t="str">
        <f t="shared" si="4"/>
        <v/>
      </c>
      <c r="BJ30" s="92"/>
    </row>
    <row r="31" spans="1:62" x14ac:dyDescent="0.3">
      <c r="A31" s="79"/>
      <c r="B31" s="79"/>
      <c r="J31" s="80" t="str">
        <f t="shared" si="7"/>
        <v>?</v>
      </c>
      <c r="T31" s="15"/>
      <c r="U31" s="15"/>
      <c r="AA31" s="12">
        <f t="shared" si="1"/>
        <v>0</v>
      </c>
      <c r="AI31" s="21" t="str">
        <f t="shared" si="0"/>
        <v>N</v>
      </c>
      <c r="AJ31" s="21" t="str">
        <f t="shared" si="2"/>
        <v>N</v>
      </c>
      <c r="AK31" s="21" t="str">
        <f t="shared" si="5"/>
        <v>N</v>
      </c>
      <c r="AL31" s="100">
        <f t="shared" si="3"/>
        <v>0</v>
      </c>
      <c r="AM31" s="99" t="str">
        <f t="shared" si="4"/>
        <v/>
      </c>
      <c r="BJ31" s="92"/>
    </row>
    <row r="32" spans="1:62" x14ac:dyDescent="0.3">
      <c r="A32" s="79"/>
      <c r="B32" s="79"/>
      <c r="J32" s="80" t="str">
        <f t="shared" si="7"/>
        <v>?</v>
      </c>
      <c r="AA32" s="12">
        <f t="shared" si="1"/>
        <v>0</v>
      </c>
      <c r="AI32" s="21" t="str">
        <f t="shared" si="0"/>
        <v>N</v>
      </c>
      <c r="AJ32" s="21" t="str">
        <f t="shared" si="2"/>
        <v>N</v>
      </c>
      <c r="AK32" s="21" t="str">
        <f t="shared" si="5"/>
        <v>N</v>
      </c>
      <c r="AL32" s="100">
        <f t="shared" si="3"/>
        <v>0</v>
      </c>
      <c r="AM32" s="99" t="str">
        <f t="shared" si="4"/>
        <v/>
      </c>
      <c r="BJ32" s="92"/>
    </row>
    <row r="33" spans="1:62" x14ac:dyDescent="0.3">
      <c r="A33" s="79"/>
      <c r="B33" s="79"/>
      <c r="J33" s="80" t="str">
        <f t="shared" si="7"/>
        <v>?</v>
      </c>
      <c r="AA33" s="12">
        <f t="shared" si="1"/>
        <v>0</v>
      </c>
      <c r="AI33" s="21" t="str">
        <f t="shared" si="0"/>
        <v>N</v>
      </c>
      <c r="AJ33" s="21" t="str">
        <f t="shared" si="2"/>
        <v>N</v>
      </c>
      <c r="AK33" s="21" t="str">
        <f t="shared" si="5"/>
        <v>N</v>
      </c>
      <c r="AL33" s="100">
        <f t="shared" si="3"/>
        <v>0</v>
      </c>
      <c r="AM33" s="99" t="str">
        <f t="shared" si="4"/>
        <v/>
      </c>
      <c r="BJ33" s="92"/>
    </row>
    <row r="34" spans="1:62" x14ac:dyDescent="0.3">
      <c r="A34" s="79"/>
      <c r="B34" s="79"/>
      <c r="J34" s="80" t="str">
        <f t="shared" si="7"/>
        <v>?</v>
      </c>
      <c r="AA34" s="12">
        <f t="shared" si="1"/>
        <v>0</v>
      </c>
      <c r="AI34" s="21" t="str">
        <f t="shared" si="0"/>
        <v>N</v>
      </c>
      <c r="AJ34" s="21" t="str">
        <f t="shared" si="2"/>
        <v>N</v>
      </c>
      <c r="AK34" s="21" t="str">
        <f t="shared" si="5"/>
        <v>N</v>
      </c>
      <c r="AL34" s="100">
        <f t="shared" si="3"/>
        <v>0</v>
      </c>
      <c r="AM34" s="99" t="str">
        <f t="shared" si="4"/>
        <v/>
      </c>
      <c r="BJ34" s="92"/>
    </row>
    <row r="35" spans="1:62" x14ac:dyDescent="0.3">
      <c r="A35" s="79"/>
      <c r="B35" s="79"/>
      <c r="J35" s="80" t="str">
        <f t="shared" si="7"/>
        <v>?</v>
      </c>
      <c r="AA35" s="12">
        <f t="shared" si="1"/>
        <v>0</v>
      </c>
      <c r="AI35" s="21" t="str">
        <f t="shared" si="0"/>
        <v>N</v>
      </c>
      <c r="AJ35" s="21" t="str">
        <f t="shared" si="2"/>
        <v>N</v>
      </c>
      <c r="AK35" s="21" t="str">
        <f t="shared" si="5"/>
        <v>N</v>
      </c>
      <c r="AL35" s="100">
        <f t="shared" si="3"/>
        <v>0</v>
      </c>
      <c r="AM35" s="99" t="str">
        <f t="shared" si="4"/>
        <v/>
      </c>
      <c r="BJ35" s="92"/>
    </row>
    <row r="36" spans="1:62" x14ac:dyDescent="0.3">
      <c r="A36" s="79"/>
      <c r="B36" s="94"/>
      <c r="J36" s="80" t="str">
        <f t="shared" si="7"/>
        <v>?</v>
      </c>
      <c r="AA36" s="12">
        <f t="shared" si="1"/>
        <v>0</v>
      </c>
      <c r="AI36" s="21" t="str">
        <f t="shared" si="0"/>
        <v>N</v>
      </c>
      <c r="AJ36" s="21" t="str">
        <f t="shared" si="2"/>
        <v>N</v>
      </c>
      <c r="AK36" s="21" t="str">
        <f t="shared" si="5"/>
        <v>N</v>
      </c>
      <c r="AL36" s="100">
        <f t="shared" si="3"/>
        <v>0</v>
      </c>
      <c r="AM36" s="99" t="str">
        <f t="shared" si="4"/>
        <v/>
      </c>
      <c r="BJ36" s="92"/>
    </row>
    <row r="37" spans="1:62" x14ac:dyDescent="0.3">
      <c r="A37" s="79"/>
      <c r="B37" s="79"/>
      <c r="J37" s="80" t="str">
        <f t="shared" si="7"/>
        <v>?</v>
      </c>
      <c r="AA37" s="12">
        <f t="shared" si="1"/>
        <v>0</v>
      </c>
      <c r="AI37" s="21" t="str">
        <f t="shared" si="0"/>
        <v>N</v>
      </c>
      <c r="AJ37" s="21" t="str">
        <f t="shared" si="2"/>
        <v>N</v>
      </c>
      <c r="AK37" s="21" t="str">
        <f t="shared" si="5"/>
        <v>N</v>
      </c>
      <c r="AL37" s="100">
        <f t="shared" si="3"/>
        <v>0</v>
      </c>
      <c r="AM37" s="99" t="str">
        <f t="shared" si="4"/>
        <v/>
      </c>
      <c r="BJ37" s="92"/>
    </row>
    <row r="38" spans="1:62" x14ac:dyDescent="0.3">
      <c r="A38" s="79"/>
      <c r="B38" s="79"/>
      <c r="J38" s="80" t="str">
        <f t="shared" si="7"/>
        <v>?</v>
      </c>
      <c r="AA38" s="12">
        <f t="shared" si="1"/>
        <v>0</v>
      </c>
      <c r="AI38" s="21" t="str">
        <f t="shared" si="0"/>
        <v>N</v>
      </c>
      <c r="AJ38" s="21" t="str">
        <f t="shared" si="2"/>
        <v>N</v>
      </c>
      <c r="AK38" s="21" t="str">
        <f t="shared" si="5"/>
        <v>N</v>
      </c>
      <c r="AL38" s="100">
        <f t="shared" si="3"/>
        <v>0</v>
      </c>
      <c r="AM38" s="99" t="str">
        <f t="shared" si="4"/>
        <v/>
      </c>
      <c r="BJ38" s="92"/>
    </row>
    <row r="39" spans="1:62" x14ac:dyDescent="0.3">
      <c r="A39" s="79"/>
      <c r="B39" s="79"/>
      <c r="J39" s="80" t="str">
        <f t="shared" si="7"/>
        <v>?</v>
      </c>
      <c r="AA39" s="12">
        <f t="shared" si="1"/>
        <v>0</v>
      </c>
      <c r="AI39" s="21" t="str">
        <f t="shared" si="0"/>
        <v>N</v>
      </c>
      <c r="AJ39" s="21" t="str">
        <f t="shared" si="2"/>
        <v>N</v>
      </c>
      <c r="AK39" s="21" t="str">
        <f t="shared" si="5"/>
        <v>N</v>
      </c>
      <c r="AL39" s="100">
        <f t="shared" si="3"/>
        <v>0</v>
      </c>
      <c r="AM39" s="99" t="str">
        <f t="shared" si="4"/>
        <v/>
      </c>
      <c r="BJ39" s="92"/>
    </row>
    <row r="40" spans="1:62" x14ac:dyDescent="0.3">
      <c r="A40" s="79"/>
      <c r="B40" s="79"/>
      <c r="J40" s="80" t="str">
        <f t="shared" si="7"/>
        <v>?</v>
      </c>
      <c r="AA40" s="12">
        <f t="shared" si="1"/>
        <v>0</v>
      </c>
      <c r="AI40" s="21" t="str">
        <f t="shared" si="0"/>
        <v>N</v>
      </c>
      <c r="AJ40" s="21" t="str">
        <f t="shared" si="2"/>
        <v>N</v>
      </c>
      <c r="AK40" s="21" t="str">
        <f t="shared" si="5"/>
        <v>N</v>
      </c>
      <c r="AL40" s="100">
        <f t="shared" si="3"/>
        <v>0</v>
      </c>
      <c r="AM40" s="99" t="str">
        <f t="shared" si="4"/>
        <v/>
      </c>
      <c r="BJ40" s="92"/>
    </row>
    <row r="41" spans="1:62" x14ac:dyDescent="0.3">
      <c r="A41" s="79"/>
      <c r="B41" s="79"/>
      <c r="J41" s="80" t="str">
        <f t="shared" si="7"/>
        <v>?</v>
      </c>
      <c r="AA41" s="12">
        <f t="shared" si="1"/>
        <v>0</v>
      </c>
      <c r="AI41" s="21" t="str">
        <f t="shared" si="0"/>
        <v>N</v>
      </c>
      <c r="AJ41" s="21" t="str">
        <f t="shared" si="2"/>
        <v>N</v>
      </c>
      <c r="AK41" s="21" t="str">
        <f t="shared" si="5"/>
        <v>N</v>
      </c>
      <c r="AL41" s="100">
        <f t="shared" si="3"/>
        <v>0</v>
      </c>
      <c r="AM41" s="99" t="str">
        <f t="shared" si="4"/>
        <v/>
      </c>
      <c r="BJ41" s="92"/>
    </row>
    <row r="42" spans="1:62" x14ac:dyDescent="0.3">
      <c r="A42" s="79"/>
      <c r="B42" s="79"/>
      <c r="J42" s="80" t="str">
        <f t="shared" si="7"/>
        <v>?</v>
      </c>
      <c r="AA42" s="12">
        <f t="shared" si="1"/>
        <v>0</v>
      </c>
      <c r="AI42" s="21" t="str">
        <f t="shared" si="0"/>
        <v>N</v>
      </c>
      <c r="AJ42" s="21" t="str">
        <f t="shared" si="2"/>
        <v>N</v>
      </c>
      <c r="AK42" s="21" t="str">
        <f t="shared" si="5"/>
        <v>N</v>
      </c>
      <c r="AL42" s="100">
        <f t="shared" si="3"/>
        <v>0</v>
      </c>
      <c r="AM42" s="99" t="str">
        <f t="shared" si="4"/>
        <v/>
      </c>
      <c r="BJ42" s="92"/>
    </row>
    <row r="43" spans="1:62" x14ac:dyDescent="0.3">
      <c r="A43" s="79"/>
      <c r="B43" s="79"/>
      <c r="J43" s="80" t="str">
        <f t="shared" si="7"/>
        <v>?</v>
      </c>
      <c r="AA43" s="12">
        <f t="shared" si="1"/>
        <v>0</v>
      </c>
      <c r="AI43" s="21" t="str">
        <f t="shared" si="0"/>
        <v>N</v>
      </c>
      <c r="AJ43" s="21" t="str">
        <f t="shared" si="2"/>
        <v>N</v>
      </c>
      <c r="AK43" s="21" t="str">
        <f t="shared" si="5"/>
        <v>N</v>
      </c>
      <c r="AL43" s="100">
        <f t="shared" si="3"/>
        <v>0</v>
      </c>
      <c r="AM43" s="99" t="str">
        <f t="shared" si="4"/>
        <v/>
      </c>
      <c r="BJ43" s="92"/>
    </row>
    <row r="44" spans="1:62" x14ac:dyDescent="0.3">
      <c r="A44" s="79"/>
      <c r="B44" s="79"/>
      <c r="J44" s="80" t="str">
        <f t="shared" si="7"/>
        <v>?</v>
      </c>
      <c r="AA44" s="12">
        <f t="shared" si="1"/>
        <v>0</v>
      </c>
      <c r="AI44" s="21" t="str">
        <f t="shared" si="0"/>
        <v>N</v>
      </c>
      <c r="AJ44" s="21" t="str">
        <f t="shared" si="2"/>
        <v>N</v>
      </c>
      <c r="AK44" s="21" t="str">
        <f t="shared" si="5"/>
        <v>N</v>
      </c>
      <c r="AL44" s="100">
        <f t="shared" si="3"/>
        <v>0</v>
      </c>
      <c r="AM44" s="99" t="str">
        <f t="shared" si="4"/>
        <v/>
      </c>
      <c r="BJ44" s="92"/>
    </row>
    <row r="45" spans="1:62" x14ac:dyDescent="0.3">
      <c r="A45" s="79"/>
      <c r="B45" s="79"/>
      <c r="J45" s="80" t="str">
        <f t="shared" si="7"/>
        <v>?</v>
      </c>
      <c r="AA45" s="12">
        <f t="shared" si="1"/>
        <v>0</v>
      </c>
      <c r="AI45" s="21" t="str">
        <f t="shared" si="0"/>
        <v>N</v>
      </c>
      <c r="AJ45" s="21" t="str">
        <f t="shared" si="2"/>
        <v>N</v>
      </c>
      <c r="AK45" s="21" t="str">
        <f t="shared" si="5"/>
        <v>N</v>
      </c>
      <c r="AL45" s="100">
        <f t="shared" si="3"/>
        <v>0</v>
      </c>
      <c r="AM45" s="99" t="str">
        <f t="shared" si="4"/>
        <v/>
      </c>
      <c r="BJ45" s="92"/>
    </row>
    <row r="46" spans="1:62" x14ac:dyDescent="0.3">
      <c r="A46" s="79"/>
      <c r="B46" s="79"/>
      <c r="J46" s="80" t="str">
        <f t="shared" si="7"/>
        <v>?</v>
      </c>
      <c r="AA46" s="12">
        <f t="shared" si="1"/>
        <v>0</v>
      </c>
      <c r="AI46" s="21" t="str">
        <f t="shared" si="0"/>
        <v>N</v>
      </c>
      <c r="AJ46" s="21" t="str">
        <f t="shared" si="2"/>
        <v>N</v>
      </c>
      <c r="AK46" s="21" t="str">
        <f t="shared" si="5"/>
        <v>N</v>
      </c>
      <c r="AL46" s="100">
        <f t="shared" si="3"/>
        <v>0</v>
      </c>
      <c r="AM46" s="99" t="str">
        <f t="shared" si="4"/>
        <v/>
      </c>
      <c r="BJ46" s="92"/>
    </row>
    <row r="47" spans="1:62" x14ac:dyDescent="0.3">
      <c r="A47" s="79"/>
      <c r="B47" s="79"/>
      <c r="J47" s="80" t="str">
        <f t="shared" si="7"/>
        <v>?</v>
      </c>
      <c r="AA47" s="12">
        <f t="shared" si="1"/>
        <v>0</v>
      </c>
      <c r="AI47" s="21" t="str">
        <f t="shared" si="0"/>
        <v>N</v>
      </c>
      <c r="AJ47" s="21" t="str">
        <f t="shared" si="2"/>
        <v>N</v>
      </c>
      <c r="AK47" s="21" t="str">
        <f t="shared" si="5"/>
        <v>N</v>
      </c>
      <c r="AL47" s="100">
        <f t="shared" si="3"/>
        <v>0</v>
      </c>
      <c r="AM47" s="99" t="str">
        <f t="shared" si="4"/>
        <v/>
      </c>
      <c r="BJ47" s="92"/>
    </row>
    <row r="48" spans="1:62" x14ac:dyDescent="0.3">
      <c r="A48" s="79"/>
      <c r="B48" s="79"/>
      <c r="J48" s="80" t="str">
        <f t="shared" si="7"/>
        <v>?</v>
      </c>
      <c r="AA48" s="12">
        <f t="shared" si="1"/>
        <v>0</v>
      </c>
      <c r="AI48" s="21" t="str">
        <f t="shared" si="0"/>
        <v>N</v>
      </c>
      <c r="AJ48" s="21" t="str">
        <f t="shared" si="2"/>
        <v>N</v>
      </c>
      <c r="AK48" s="21" t="str">
        <f t="shared" si="5"/>
        <v>N</v>
      </c>
      <c r="AL48" s="100">
        <f t="shared" si="3"/>
        <v>0</v>
      </c>
      <c r="AM48" s="99" t="str">
        <f t="shared" si="4"/>
        <v/>
      </c>
      <c r="BJ48" s="92"/>
    </row>
    <row r="49" spans="1:62" x14ac:dyDescent="0.3">
      <c r="A49" s="79"/>
      <c r="B49" s="79"/>
      <c r="J49" s="80" t="str">
        <f t="shared" si="7"/>
        <v>?</v>
      </c>
      <c r="AA49" s="12">
        <f t="shared" si="1"/>
        <v>0</v>
      </c>
      <c r="AI49" s="21" t="str">
        <f t="shared" si="0"/>
        <v>N</v>
      </c>
      <c r="AJ49" s="21" t="str">
        <f t="shared" si="2"/>
        <v>N</v>
      </c>
      <c r="AK49" s="21" t="str">
        <f t="shared" si="5"/>
        <v>N</v>
      </c>
      <c r="AL49" s="100">
        <f t="shared" si="3"/>
        <v>0</v>
      </c>
      <c r="AM49" s="99" t="str">
        <f t="shared" si="4"/>
        <v/>
      </c>
      <c r="BJ49" s="92"/>
    </row>
    <row r="50" spans="1:62" x14ac:dyDescent="0.3">
      <c r="A50" s="79"/>
      <c r="B50" s="79"/>
      <c r="J50" s="80" t="str">
        <f t="shared" si="7"/>
        <v>?</v>
      </c>
      <c r="AA50" s="12">
        <f t="shared" si="1"/>
        <v>0</v>
      </c>
      <c r="AI50" s="21" t="str">
        <f t="shared" si="0"/>
        <v>N</v>
      </c>
      <c r="AJ50" s="21" t="str">
        <f t="shared" si="2"/>
        <v>N</v>
      </c>
      <c r="AK50" s="21" t="str">
        <f t="shared" si="5"/>
        <v>N</v>
      </c>
      <c r="AL50" s="100">
        <f t="shared" si="3"/>
        <v>0</v>
      </c>
      <c r="AM50" s="99" t="str">
        <f t="shared" si="4"/>
        <v/>
      </c>
      <c r="BJ50" s="92"/>
    </row>
    <row r="51" spans="1:62" x14ac:dyDescent="0.3">
      <c r="A51" s="79"/>
      <c r="B51" s="79"/>
      <c r="J51" s="80" t="str">
        <f t="shared" si="7"/>
        <v>?</v>
      </c>
      <c r="AA51" s="12">
        <f t="shared" si="1"/>
        <v>0</v>
      </c>
      <c r="AI51" s="21" t="str">
        <f t="shared" si="0"/>
        <v>N</v>
      </c>
      <c r="AJ51" s="21" t="str">
        <f t="shared" si="2"/>
        <v>N</v>
      </c>
      <c r="AK51" s="21" t="str">
        <f t="shared" si="5"/>
        <v>N</v>
      </c>
      <c r="AL51" s="100">
        <f t="shared" si="3"/>
        <v>0</v>
      </c>
      <c r="AM51" s="99" t="str">
        <f t="shared" si="4"/>
        <v/>
      </c>
      <c r="BJ51" s="92"/>
    </row>
    <row r="52" spans="1:62" x14ac:dyDescent="0.3">
      <c r="A52" s="79"/>
      <c r="B52" s="79"/>
      <c r="J52" s="80" t="str">
        <f t="shared" si="7"/>
        <v>?</v>
      </c>
      <c r="AA52" s="12">
        <f t="shared" si="1"/>
        <v>0</v>
      </c>
      <c r="AI52" s="21" t="str">
        <f t="shared" si="0"/>
        <v>N</v>
      </c>
      <c r="AJ52" s="21" t="str">
        <f t="shared" si="2"/>
        <v>N</v>
      </c>
      <c r="AK52" s="21" t="str">
        <f t="shared" si="5"/>
        <v>N</v>
      </c>
      <c r="AL52" s="100">
        <f t="shared" si="3"/>
        <v>0</v>
      </c>
      <c r="AM52" s="99" t="str">
        <f t="shared" si="4"/>
        <v/>
      </c>
      <c r="BJ52" s="92"/>
    </row>
    <row r="53" spans="1:62" x14ac:dyDescent="0.3">
      <c r="A53" s="79"/>
      <c r="B53" s="79"/>
      <c r="J53" s="80" t="str">
        <f t="shared" si="7"/>
        <v>?</v>
      </c>
      <c r="AA53" s="12">
        <f t="shared" si="1"/>
        <v>0</v>
      </c>
      <c r="AI53" s="21" t="str">
        <f t="shared" si="0"/>
        <v>N</v>
      </c>
      <c r="AJ53" s="21" t="str">
        <f t="shared" si="2"/>
        <v>N</v>
      </c>
      <c r="AK53" s="21" t="str">
        <f t="shared" si="5"/>
        <v>N</v>
      </c>
      <c r="AL53" s="100">
        <f t="shared" si="3"/>
        <v>0</v>
      </c>
      <c r="AM53" s="99" t="str">
        <f t="shared" si="4"/>
        <v/>
      </c>
      <c r="BJ53" s="92"/>
    </row>
    <row r="54" spans="1:62" x14ac:dyDescent="0.3">
      <c r="A54" s="79"/>
      <c r="B54" s="79"/>
      <c r="J54" s="80" t="str">
        <f t="shared" si="7"/>
        <v>?</v>
      </c>
      <c r="AA54" s="12">
        <f t="shared" si="1"/>
        <v>0</v>
      </c>
      <c r="AI54" s="21" t="str">
        <f t="shared" si="0"/>
        <v>N</v>
      </c>
      <c r="AJ54" s="21" t="str">
        <f t="shared" si="2"/>
        <v>N</v>
      </c>
      <c r="AK54" s="21" t="str">
        <f t="shared" si="5"/>
        <v>N</v>
      </c>
      <c r="AL54" s="100">
        <f t="shared" si="3"/>
        <v>0</v>
      </c>
      <c r="AM54" s="99" t="str">
        <f t="shared" si="4"/>
        <v/>
      </c>
      <c r="BJ54" s="92"/>
    </row>
    <row r="55" spans="1:62" x14ac:dyDescent="0.3">
      <c r="A55" s="79"/>
      <c r="B55" s="79"/>
      <c r="J55" s="80" t="str">
        <f t="shared" si="7"/>
        <v>?</v>
      </c>
      <c r="AA55" s="12">
        <f t="shared" si="1"/>
        <v>0</v>
      </c>
      <c r="AI55" s="21" t="str">
        <f t="shared" si="0"/>
        <v>N</v>
      </c>
      <c r="AJ55" s="21" t="str">
        <f t="shared" si="2"/>
        <v>N</v>
      </c>
      <c r="AK55" s="21" t="str">
        <f t="shared" si="5"/>
        <v>N</v>
      </c>
      <c r="AL55" s="100">
        <f t="shared" si="3"/>
        <v>0</v>
      </c>
      <c r="AM55" s="99" t="str">
        <f t="shared" si="4"/>
        <v/>
      </c>
      <c r="BJ55" s="92"/>
    </row>
    <row r="56" spans="1:62" x14ac:dyDescent="0.3">
      <c r="A56" s="79"/>
      <c r="B56" s="79"/>
      <c r="J56" s="80" t="str">
        <f t="shared" si="7"/>
        <v>?</v>
      </c>
      <c r="AA56" s="12">
        <f t="shared" si="1"/>
        <v>0</v>
      </c>
      <c r="AI56" s="21" t="str">
        <f t="shared" si="0"/>
        <v>N</v>
      </c>
      <c r="AJ56" s="21" t="str">
        <f t="shared" si="2"/>
        <v>N</v>
      </c>
      <c r="AK56" s="21" t="str">
        <f t="shared" si="5"/>
        <v>N</v>
      </c>
      <c r="AL56" s="100">
        <f t="shared" si="3"/>
        <v>0</v>
      </c>
      <c r="AM56" s="99" t="str">
        <f t="shared" si="4"/>
        <v/>
      </c>
      <c r="BJ56" s="92"/>
    </row>
    <row r="57" spans="1:62" x14ac:dyDescent="0.3">
      <c r="A57" s="79"/>
      <c r="B57" s="79"/>
      <c r="J57" s="80" t="str">
        <f t="shared" si="7"/>
        <v>?</v>
      </c>
      <c r="AA57" s="12">
        <f t="shared" si="1"/>
        <v>0</v>
      </c>
      <c r="AI57" s="21" t="str">
        <f t="shared" si="0"/>
        <v>N</v>
      </c>
      <c r="AJ57" s="21" t="str">
        <f t="shared" si="2"/>
        <v>N</v>
      </c>
      <c r="AK57" s="21" t="str">
        <f t="shared" si="5"/>
        <v>N</v>
      </c>
      <c r="AL57" s="100">
        <f t="shared" si="3"/>
        <v>0</v>
      </c>
      <c r="AM57" s="99" t="str">
        <f t="shared" si="4"/>
        <v/>
      </c>
      <c r="BJ57" s="92"/>
    </row>
    <row r="58" spans="1:62" x14ac:dyDescent="0.3">
      <c r="A58" s="79"/>
      <c r="B58" s="79"/>
      <c r="J58" s="80" t="str">
        <f t="shared" si="7"/>
        <v>?</v>
      </c>
      <c r="AA58" s="12">
        <f t="shared" si="1"/>
        <v>0</v>
      </c>
      <c r="AI58" s="21" t="str">
        <f t="shared" si="0"/>
        <v>N</v>
      </c>
      <c r="AJ58" s="21" t="str">
        <f t="shared" si="2"/>
        <v>N</v>
      </c>
      <c r="AK58" s="21" t="str">
        <f t="shared" si="5"/>
        <v>N</v>
      </c>
      <c r="AL58" s="100">
        <f t="shared" si="3"/>
        <v>0</v>
      </c>
      <c r="AM58" s="99" t="str">
        <f t="shared" si="4"/>
        <v/>
      </c>
      <c r="BJ58" s="92"/>
    </row>
    <row r="59" spans="1:62" x14ac:dyDescent="0.3">
      <c r="A59" s="79"/>
      <c r="B59" s="79"/>
      <c r="J59" s="80" t="str">
        <f t="shared" si="7"/>
        <v>?</v>
      </c>
      <c r="AA59" s="12">
        <f t="shared" si="1"/>
        <v>0</v>
      </c>
      <c r="AI59" s="21" t="str">
        <f t="shared" si="0"/>
        <v>N</v>
      </c>
      <c r="AJ59" s="21" t="str">
        <f t="shared" si="2"/>
        <v>N</v>
      </c>
      <c r="AK59" s="21" t="str">
        <f t="shared" si="5"/>
        <v>N</v>
      </c>
      <c r="AL59" s="100">
        <f t="shared" si="3"/>
        <v>0</v>
      </c>
      <c r="AM59" s="99" t="str">
        <f t="shared" si="4"/>
        <v/>
      </c>
      <c r="BJ59" s="92"/>
    </row>
    <row r="60" spans="1:62" x14ac:dyDescent="0.3">
      <c r="A60" s="79"/>
      <c r="B60" s="79"/>
      <c r="J60" s="80" t="str">
        <f t="shared" si="7"/>
        <v>?</v>
      </c>
      <c r="AA60" s="12">
        <f t="shared" si="1"/>
        <v>0</v>
      </c>
      <c r="AI60" s="21" t="str">
        <f t="shared" si="0"/>
        <v>N</v>
      </c>
      <c r="AJ60" s="21" t="str">
        <f t="shared" si="2"/>
        <v>N</v>
      </c>
      <c r="AK60" s="21" t="str">
        <f t="shared" si="5"/>
        <v>N</v>
      </c>
      <c r="AL60" s="100">
        <f t="shared" si="3"/>
        <v>0</v>
      </c>
      <c r="AM60" s="99" t="str">
        <f t="shared" si="4"/>
        <v/>
      </c>
      <c r="BJ60" s="92"/>
    </row>
    <row r="61" spans="1:62" x14ac:dyDescent="0.3">
      <c r="A61" s="79"/>
      <c r="B61" s="79"/>
      <c r="J61" s="80" t="str">
        <f t="shared" si="7"/>
        <v>?</v>
      </c>
      <c r="AA61" s="12">
        <f t="shared" si="1"/>
        <v>0</v>
      </c>
      <c r="AI61" s="21" t="str">
        <f t="shared" si="0"/>
        <v>N</v>
      </c>
      <c r="AJ61" s="21" t="str">
        <f t="shared" si="2"/>
        <v>N</v>
      </c>
      <c r="AK61" s="21" t="str">
        <f t="shared" si="5"/>
        <v>N</v>
      </c>
      <c r="AL61" s="100">
        <f t="shared" si="3"/>
        <v>0</v>
      </c>
      <c r="AM61" s="99" t="str">
        <f t="shared" si="4"/>
        <v/>
      </c>
      <c r="BJ61" s="92"/>
    </row>
    <row r="62" spans="1:62" x14ac:dyDescent="0.3">
      <c r="A62" s="79"/>
      <c r="B62" s="79"/>
      <c r="J62" s="80" t="str">
        <f t="shared" si="7"/>
        <v>?</v>
      </c>
      <c r="AA62" s="12">
        <f t="shared" si="1"/>
        <v>0</v>
      </c>
      <c r="AI62" s="21" t="str">
        <f t="shared" si="0"/>
        <v>N</v>
      </c>
      <c r="AJ62" s="21" t="str">
        <f t="shared" si="2"/>
        <v>N</v>
      </c>
      <c r="AK62" s="21" t="str">
        <f t="shared" si="5"/>
        <v>N</v>
      </c>
      <c r="AL62" s="100">
        <f t="shared" si="3"/>
        <v>0</v>
      </c>
      <c r="AM62" s="99" t="str">
        <f t="shared" si="4"/>
        <v/>
      </c>
      <c r="BJ62" s="92"/>
    </row>
    <row r="63" spans="1:62" x14ac:dyDescent="0.3">
      <c r="A63" s="79"/>
      <c r="B63" s="79"/>
      <c r="J63" s="80" t="str">
        <f t="shared" si="7"/>
        <v>?</v>
      </c>
      <c r="AA63" s="12">
        <f t="shared" si="1"/>
        <v>0</v>
      </c>
      <c r="AI63" s="21" t="str">
        <f t="shared" si="0"/>
        <v>N</v>
      </c>
      <c r="AJ63" s="21" t="str">
        <f t="shared" si="2"/>
        <v>N</v>
      </c>
      <c r="AK63" s="21" t="str">
        <f t="shared" si="5"/>
        <v>N</v>
      </c>
      <c r="AL63" s="100">
        <f t="shared" si="3"/>
        <v>0</v>
      </c>
      <c r="AM63" s="99" t="str">
        <f t="shared" si="4"/>
        <v/>
      </c>
      <c r="BJ63" s="92"/>
    </row>
    <row r="64" spans="1:62" x14ac:dyDescent="0.3">
      <c r="A64" s="79"/>
      <c r="B64" s="79"/>
      <c r="J64" s="80" t="str">
        <f t="shared" si="7"/>
        <v>?</v>
      </c>
      <c r="AA64" s="12">
        <f t="shared" si="1"/>
        <v>0</v>
      </c>
      <c r="AI64" s="21" t="str">
        <f t="shared" si="0"/>
        <v>N</v>
      </c>
      <c r="AJ64" s="21" t="str">
        <f t="shared" si="2"/>
        <v>N</v>
      </c>
      <c r="AK64" s="21" t="str">
        <f t="shared" si="5"/>
        <v>N</v>
      </c>
      <c r="AL64" s="100">
        <f t="shared" si="3"/>
        <v>0</v>
      </c>
      <c r="AM64" s="99" t="str">
        <f t="shared" si="4"/>
        <v/>
      </c>
      <c r="BJ64" s="92"/>
    </row>
    <row r="65" spans="1:62" x14ac:dyDescent="0.3">
      <c r="A65" s="79"/>
      <c r="B65" s="79"/>
      <c r="J65" s="80" t="str">
        <f t="shared" si="7"/>
        <v>?</v>
      </c>
      <c r="AA65" s="12">
        <f t="shared" si="1"/>
        <v>0</v>
      </c>
      <c r="AI65" s="21" t="str">
        <f t="shared" si="0"/>
        <v>N</v>
      </c>
      <c r="AJ65" s="21" t="str">
        <f t="shared" si="2"/>
        <v>N</v>
      </c>
      <c r="AK65" s="21" t="str">
        <f t="shared" si="5"/>
        <v>N</v>
      </c>
      <c r="AL65" s="100">
        <f t="shared" si="3"/>
        <v>0</v>
      </c>
      <c r="AM65" s="99" t="str">
        <f t="shared" si="4"/>
        <v/>
      </c>
      <c r="BJ65" s="92"/>
    </row>
    <row r="66" spans="1:62" x14ac:dyDescent="0.3">
      <c r="A66" s="79"/>
      <c r="B66" s="79"/>
      <c r="J66" s="80" t="str">
        <f t="shared" si="7"/>
        <v>?</v>
      </c>
      <c r="AA66" s="12">
        <f t="shared" si="1"/>
        <v>0</v>
      </c>
      <c r="AI66" s="21" t="str">
        <f t="shared" si="0"/>
        <v>N</v>
      </c>
      <c r="AJ66" s="21" t="str">
        <f t="shared" si="2"/>
        <v>N</v>
      </c>
      <c r="AK66" s="21" t="str">
        <f t="shared" si="5"/>
        <v>N</v>
      </c>
      <c r="AL66" s="100">
        <f t="shared" si="3"/>
        <v>0</v>
      </c>
      <c r="AM66" s="99" t="str">
        <f t="shared" si="4"/>
        <v/>
      </c>
      <c r="BJ66" s="92"/>
    </row>
    <row r="67" spans="1:62" x14ac:dyDescent="0.3">
      <c r="A67" s="79"/>
      <c r="B67" s="79"/>
      <c r="J67" s="80" t="str">
        <f t="shared" si="7"/>
        <v>?</v>
      </c>
      <c r="AA67" s="12">
        <f t="shared" si="1"/>
        <v>0</v>
      </c>
      <c r="AI67" s="21" t="str">
        <f t="shared" si="0"/>
        <v>N</v>
      </c>
      <c r="AJ67" s="21" t="str">
        <f t="shared" si="2"/>
        <v>N</v>
      </c>
      <c r="AK67" s="21" t="str">
        <f t="shared" si="5"/>
        <v>N</v>
      </c>
      <c r="AL67" s="100">
        <f t="shared" si="3"/>
        <v>0</v>
      </c>
      <c r="AM67" s="99" t="str">
        <f t="shared" si="4"/>
        <v/>
      </c>
      <c r="BJ67" s="92"/>
    </row>
    <row r="68" spans="1:62" x14ac:dyDescent="0.3">
      <c r="A68" s="79"/>
      <c r="B68" s="79"/>
      <c r="J68" s="80" t="str">
        <f t="shared" si="7"/>
        <v>?</v>
      </c>
      <c r="AA68" s="12">
        <f t="shared" si="1"/>
        <v>0</v>
      </c>
      <c r="AI68" s="21" t="str">
        <f t="shared" si="0"/>
        <v>N</v>
      </c>
      <c r="AJ68" s="21" t="str">
        <f t="shared" si="2"/>
        <v>N</v>
      </c>
      <c r="AK68" s="21" t="str">
        <f t="shared" si="5"/>
        <v>N</v>
      </c>
      <c r="AL68" s="100">
        <f t="shared" si="3"/>
        <v>0</v>
      </c>
      <c r="AM68" s="99" t="str">
        <f t="shared" si="4"/>
        <v/>
      </c>
      <c r="BJ68" s="92"/>
    </row>
    <row r="69" spans="1:62" x14ac:dyDescent="0.3">
      <c r="A69" s="79"/>
      <c r="B69" s="79"/>
      <c r="J69" s="80" t="str">
        <f t="shared" si="7"/>
        <v>?</v>
      </c>
      <c r="AA69" s="12">
        <f t="shared" si="1"/>
        <v>0</v>
      </c>
      <c r="AI69" s="21" t="str">
        <f t="shared" si="0"/>
        <v>N</v>
      </c>
      <c r="AJ69" s="21" t="str">
        <f t="shared" si="2"/>
        <v>N</v>
      </c>
      <c r="AK69" s="21" t="str">
        <f t="shared" si="5"/>
        <v>N</v>
      </c>
      <c r="AL69" s="100">
        <f t="shared" si="3"/>
        <v>0</v>
      </c>
      <c r="AM69" s="99" t="str">
        <f t="shared" si="4"/>
        <v/>
      </c>
      <c r="BJ69" s="92"/>
    </row>
    <row r="70" spans="1:62" x14ac:dyDescent="0.3">
      <c r="A70" s="79"/>
      <c r="B70" s="79"/>
      <c r="J70" s="80" t="str">
        <f t="shared" si="7"/>
        <v>?</v>
      </c>
      <c r="AA70" s="12">
        <f t="shared" si="1"/>
        <v>0</v>
      </c>
      <c r="AI70" s="21" t="str">
        <f t="shared" si="0"/>
        <v>N</v>
      </c>
      <c r="AJ70" s="21" t="str">
        <f t="shared" si="2"/>
        <v>N</v>
      </c>
      <c r="AK70" s="21" t="str">
        <f t="shared" si="5"/>
        <v>N</v>
      </c>
      <c r="AL70" s="100">
        <f t="shared" si="3"/>
        <v>0</v>
      </c>
      <c r="AM70" s="99" t="str">
        <f t="shared" si="4"/>
        <v/>
      </c>
      <c r="BJ70" s="92"/>
    </row>
    <row r="71" spans="1:62" x14ac:dyDescent="0.3">
      <c r="A71" s="79"/>
      <c r="B71" s="79"/>
      <c r="J71" s="80" t="str">
        <f t="shared" si="7"/>
        <v>?</v>
      </c>
      <c r="AA71" s="12">
        <f t="shared" si="1"/>
        <v>0</v>
      </c>
      <c r="AI71" s="21" t="str">
        <f t="shared" si="0"/>
        <v>N</v>
      </c>
      <c r="AJ71" s="21" t="str">
        <f t="shared" si="2"/>
        <v>N</v>
      </c>
      <c r="AK71" s="21" t="str">
        <f t="shared" si="5"/>
        <v>N</v>
      </c>
      <c r="AL71" s="100">
        <f t="shared" si="3"/>
        <v>0</v>
      </c>
      <c r="AM71" s="99" t="str">
        <f t="shared" si="4"/>
        <v/>
      </c>
      <c r="BJ71" s="92"/>
    </row>
    <row r="72" spans="1:62" x14ac:dyDescent="0.3">
      <c r="A72" s="79"/>
      <c r="B72" s="79"/>
      <c r="J72" s="80" t="str">
        <f t="shared" si="7"/>
        <v>?</v>
      </c>
      <c r="AA72" s="12">
        <f t="shared" si="1"/>
        <v>0</v>
      </c>
      <c r="AI72" s="21" t="str">
        <f t="shared" si="0"/>
        <v>N</v>
      </c>
      <c r="AJ72" s="21" t="str">
        <f t="shared" si="2"/>
        <v>N</v>
      </c>
      <c r="AK72" s="21" t="str">
        <f t="shared" si="5"/>
        <v>N</v>
      </c>
      <c r="AL72" s="100">
        <f t="shared" si="3"/>
        <v>0</v>
      </c>
      <c r="AM72" s="99" t="str">
        <f t="shared" si="4"/>
        <v/>
      </c>
      <c r="BJ72" s="92"/>
    </row>
    <row r="73" spans="1:62" x14ac:dyDescent="0.3">
      <c r="A73" s="79"/>
      <c r="B73" s="79"/>
      <c r="J73" s="80" t="str">
        <f t="shared" si="7"/>
        <v>?</v>
      </c>
      <c r="AA73" s="12">
        <f t="shared" si="1"/>
        <v>0</v>
      </c>
      <c r="AI73" s="21" t="str">
        <f t="shared" ref="AI73:AI136" si="8">IF(T73="(+)","Y", "N")</f>
        <v>N</v>
      </c>
      <c r="AJ73" s="21" t="str">
        <f t="shared" si="2"/>
        <v>N</v>
      </c>
      <c r="AK73" s="21" t="str">
        <f t="shared" si="5"/>
        <v>N</v>
      </c>
      <c r="AL73" s="100">
        <f t="shared" si="3"/>
        <v>0</v>
      </c>
      <c r="AM73" s="99" t="str">
        <f t="shared" si="4"/>
        <v/>
      </c>
      <c r="BJ73" s="92"/>
    </row>
    <row r="74" spans="1:62" x14ac:dyDescent="0.3">
      <c r="A74" s="79"/>
      <c r="B74" s="79"/>
      <c r="J74" s="80" t="str">
        <f t="shared" si="7"/>
        <v>?</v>
      </c>
      <c r="AA74" s="12">
        <f t="shared" ref="AA74:AA137" si="9">COUNTA(T74:W74)</f>
        <v>0</v>
      </c>
      <c r="AI74" s="21" t="str">
        <f t="shared" si="8"/>
        <v>N</v>
      </c>
      <c r="AJ74" s="21" t="str">
        <f t="shared" ref="AJ74:AJ137" si="10">IF(AI74="Y","LC",  IF(U74="(+)", "Prob",IF(V74="(+)","Susp","N")))</f>
        <v>N</v>
      </c>
      <c r="AK74" s="21" t="str">
        <f t="shared" ref="AK74:AK137" si="11">IF(OR(AJ74="LC",AJ74="Prob", AJ74="Susp"),"Y","N")</f>
        <v>N</v>
      </c>
      <c r="AL74" s="100">
        <f t="shared" ref="AL74:AL137" si="12">MIN(S74,O74)</f>
        <v>0</v>
      </c>
      <c r="AM74" s="99" t="str">
        <f t="shared" ref="AM74:AM137" si="13">IF(AL74=0,"",AL74)</f>
        <v/>
      </c>
      <c r="BJ74" s="92"/>
    </row>
    <row r="75" spans="1:62" x14ac:dyDescent="0.3">
      <c r="A75" s="79"/>
      <c r="B75" s="79"/>
      <c r="J75" s="80" t="str">
        <f t="shared" si="7"/>
        <v>?</v>
      </c>
      <c r="AA75" s="12">
        <f t="shared" si="9"/>
        <v>0</v>
      </c>
      <c r="AI75" s="21" t="str">
        <f t="shared" si="8"/>
        <v>N</v>
      </c>
      <c r="AJ75" s="21" t="str">
        <f t="shared" si="10"/>
        <v>N</v>
      </c>
      <c r="AK75" s="21" t="str">
        <f t="shared" si="11"/>
        <v>N</v>
      </c>
      <c r="AL75" s="100">
        <f t="shared" si="12"/>
        <v>0</v>
      </c>
      <c r="AM75" s="99" t="str">
        <f t="shared" si="13"/>
        <v/>
      </c>
      <c r="BJ75" s="92"/>
    </row>
    <row r="76" spans="1:62" x14ac:dyDescent="0.3">
      <c r="A76" s="79"/>
      <c r="B76" s="79"/>
      <c r="J76" s="80" t="str">
        <f t="shared" si="7"/>
        <v>?</v>
      </c>
      <c r="AA76" s="12">
        <f t="shared" si="9"/>
        <v>0</v>
      </c>
      <c r="AI76" s="21" t="str">
        <f t="shared" si="8"/>
        <v>N</v>
      </c>
      <c r="AJ76" s="21" t="str">
        <f t="shared" si="10"/>
        <v>N</v>
      </c>
      <c r="AK76" s="21" t="str">
        <f t="shared" si="11"/>
        <v>N</v>
      </c>
      <c r="AL76" s="100">
        <f t="shared" si="12"/>
        <v>0</v>
      </c>
      <c r="AM76" s="99" t="str">
        <f t="shared" si="13"/>
        <v/>
      </c>
      <c r="BJ76" s="92"/>
    </row>
    <row r="77" spans="1:62" x14ac:dyDescent="0.3">
      <c r="A77" s="79"/>
      <c r="B77" s="79"/>
      <c r="J77" s="80" t="str">
        <f t="shared" si="7"/>
        <v>?</v>
      </c>
      <c r="AA77" s="12">
        <f t="shared" si="9"/>
        <v>0</v>
      </c>
      <c r="AI77" s="21" t="str">
        <f t="shared" si="8"/>
        <v>N</v>
      </c>
      <c r="AJ77" s="21" t="str">
        <f t="shared" si="10"/>
        <v>N</v>
      </c>
      <c r="AK77" s="21" t="str">
        <f t="shared" si="11"/>
        <v>N</v>
      </c>
      <c r="AL77" s="100">
        <f t="shared" si="12"/>
        <v>0</v>
      </c>
      <c r="AM77" s="99" t="str">
        <f t="shared" si="13"/>
        <v/>
      </c>
      <c r="BJ77" s="92"/>
    </row>
    <row r="78" spans="1:62" x14ac:dyDescent="0.3">
      <c r="A78" s="79"/>
      <c r="B78" s="79"/>
      <c r="J78" s="80" t="str">
        <f t="shared" si="7"/>
        <v>?</v>
      </c>
      <c r="AA78" s="12">
        <f t="shared" si="9"/>
        <v>0</v>
      </c>
      <c r="AI78" s="21" t="str">
        <f t="shared" si="8"/>
        <v>N</v>
      </c>
      <c r="AJ78" s="21" t="str">
        <f t="shared" si="10"/>
        <v>N</v>
      </c>
      <c r="AK78" s="21" t="str">
        <f t="shared" si="11"/>
        <v>N</v>
      </c>
      <c r="AL78" s="100">
        <f t="shared" si="12"/>
        <v>0</v>
      </c>
      <c r="AM78" s="99" t="str">
        <f t="shared" si="13"/>
        <v/>
      </c>
      <c r="BJ78" s="92"/>
    </row>
    <row r="79" spans="1:62" x14ac:dyDescent="0.3">
      <c r="A79" s="79"/>
      <c r="B79" s="79"/>
      <c r="J79" s="80" t="str">
        <f t="shared" si="7"/>
        <v>?</v>
      </c>
      <c r="AA79" s="12">
        <f t="shared" si="9"/>
        <v>0</v>
      </c>
      <c r="AI79" s="21" t="str">
        <f t="shared" si="8"/>
        <v>N</v>
      </c>
      <c r="AJ79" s="21" t="str">
        <f t="shared" si="10"/>
        <v>N</v>
      </c>
      <c r="AK79" s="21" t="str">
        <f t="shared" si="11"/>
        <v>N</v>
      </c>
      <c r="AL79" s="100">
        <f t="shared" si="12"/>
        <v>0</v>
      </c>
      <c r="AM79" s="99" t="str">
        <f t="shared" si="13"/>
        <v/>
      </c>
      <c r="BJ79" s="92"/>
    </row>
    <row r="80" spans="1:62" x14ac:dyDescent="0.3">
      <c r="A80" s="79"/>
      <c r="B80" s="79"/>
      <c r="J80" s="80" t="str">
        <f t="shared" si="7"/>
        <v>?</v>
      </c>
      <c r="AA80" s="12">
        <f t="shared" si="9"/>
        <v>0</v>
      </c>
      <c r="AI80" s="21" t="str">
        <f t="shared" si="8"/>
        <v>N</v>
      </c>
      <c r="AJ80" s="21" t="str">
        <f t="shared" si="10"/>
        <v>N</v>
      </c>
      <c r="AK80" s="21" t="str">
        <f t="shared" si="11"/>
        <v>N</v>
      </c>
      <c r="AL80" s="100">
        <f t="shared" si="12"/>
        <v>0</v>
      </c>
      <c r="AM80" s="99" t="str">
        <f t="shared" si="13"/>
        <v/>
      </c>
      <c r="BJ80" s="92"/>
    </row>
    <row r="81" spans="1:62" x14ac:dyDescent="0.3">
      <c r="A81" s="79"/>
      <c r="B81" s="79"/>
      <c r="J81" s="80" t="str">
        <f t="shared" si="7"/>
        <v>?</v>
      </c>
      <c r="AA81" s="12">
        <f t="shared" si="9"/>
        <v>0</v>
      </c>
      <c r="AI81" s="21" t="str">
        <f t="shared" si="8"/>
        <v>N</v>
      </c>
      <c r="AJ81" s="21" t="str">
        <f t="shared" si="10"/>
        <v>N</v>
      </c>
      <c r="AK81" s="21" t="str">
        <f t="shared" si="11"/>
        <v>N</v>
      </c>
      <c r="AL81" s="100">
        <f t="shared" si="12"/>
        <v>0</v>
      </c>
      <c r="AM81" s="99" t="str">
        <f t="shared" si="13"/>
        <v/>
      </c>
      <c r="BJ81" s="92"/>
    </row>
    <row r="82" spans="1:62" x14ac:dyDescent="0.3">
      <c r="A82" s="79"/>
      <c r="B82" s="79"/>
      <c r="J82" s="80" t="str">
        <f t="shared" si="7"/>
        <v>?</v>
      </c>
      <c r="AA82" s="12">
        <f t="shared" si="9"/>
        <v>0</v>
      </c>
      <c r="AI82" s="21" t="str">
        <f t="shared" si="8"/>
        <v>N</v>
      </c>
      <c r="AJ82" s="21" t="str">
        <f t="shared" si="10"/>
        <v>N</v>
      </c>
      <c r="AK82" s="21" t="str">
        <f t="shared" si="11"/>
        <v>N</v>
      </c>
      <c r="AL82" s="100">
        <f t="shared" si="12"/>
        <v>0</v>
      </c>
      <c r="AM82" s="99" t="str">
        <f t="shared" si="13"/>
        <v/>
      </c>
      <c r="BJ82" s="92"/>
    </row>
    <row r="83" spans="1:62" x14ac:dyDescent="0.3">
      <c r="A83" s="79"/>
      <c r="B83" s="79"/>
      <c r="J83" s="80" t="str">
        <f t="shared" si="7"/>
        <v>?</v>
      </c>
      <c r="AA83" s="12">
        <f t="shared" si="9"/>
        <v>0</v>
      </c>
      <c r="AI83" s="21" t="str">
        <f t="shared" si="8"/>
        <v>N</v>
      </c>
      <c r="AJ83" s="21" t="str">
        <f t="shared" si="10"/>
        <v>N</v>
      </c>
      <c r="AK83" s="21" t="str">
        <f t="shared" si="11"/>
        <v>N</v>
      </c>
      <c r="AL83" s="100">
        <f t="shared" si="12"/>
        <v>0</v>
      </c>
      <c r="AM83" s="99" t="str">
        <f t="shared" si="13"/>
        <v/>
      </c>
      <c r="BJ83" s="92"/>
    </row>
    <row r="84" spans="1:62" x14ac:dyDescent="0.3">
      <c r="A84" s="79"/>
      <c r="B84" s="79"/>
      <c r="J84" s="80" t="str">
        <f t="shared" si="7"/>
        <v>?</v>
      </c>
      <c r="AA84" s="12">
        <f t="shared" si="9"/>
        <v>0</v>
      </c>
      <c r="AI84" s="21" t="str">
        <f t="shared" si="8"/>
        <v>N</v>
      </c>
      <c r="AJ84" s="21" t="str">
        <f t="shared" si="10"/>
        <v>N</v>
      </c>
      <c r="AK84" s="21" t="str">
        <f t="shared" si="11"/>
        <v>N</v>
      </c>
      <c r="AL84" s="100">
        <f t="shared" si="12"/>
        <v>0</v>
      </c>
      <c r="AM84" s="99" t="str">
        <f t="shared" si="13"/>
        <v/>
      </c>
      <c r="BJ84" s="92"/>
    </row>
    <row r="85" spans="1:62" x14ac:dyDescent="0.3">
      <c r="A85" s="79"/>
      <c r="B85" s="79"/>
      <c r="J85" s="80" t="str">
        <f t="shared" si="7"/>
        <v>?</v>
      </c>
      <c r="AA85" s="12">
        <f t="shared" si="9"/>
        <v>0</v>
      </c>
      <c r="AI85" s="21" t="str">
        <f t="shared" si="8"/>
        <v>N</v>
      </c>
      <c r="AJ85" s="21" t="str">
        <f t="shared" si="10"/>
        <v>N</v>
      </c>
      <c r="AK85" s="21" t="str">
        <f t="shared" si="11"/>
        <v>N</v>
      </c>
      <c r="AL85" s="100">
        <f t="shared" si="12"/>
        <v>0</v>
      </c>
      <c r="AM85" s="99" t="str">
        <f t="shared" si="13"/>
        <v/>
      </c>
      <c r="BJ85" s="92"/>
    </row>
    <row r="86" spans="1:62" x14ac:dyDescent="0.3">
      <c r="A86" s="79"/>
      <c r="B86" s="79"/>
      <c r="J86" s="80" t="str">
        <f t="shared" si="7"/>
        <v>?</v>
      </c>
      <c r="AA86" s="12">
        <f t="shared" si="9"/>
        <v>0</v>
      </c>
      <c r="AI86" s="21" t="str">
        <f t="shared" si="8"/>
        <v>N</v>
      </c>
      <c r="AJ86" s="21" t="str">
        <f t="shared" si="10"/>
        <v>N</v>
      </c>
      <c r="AK86" s="21" t="str">
        <f t="shared" si="11"/>
        <v>N</v>
      </c>
      <c r="AL86" s="100">
        <f t="shared" si="12"/>
        <v>0</v>
      </c>
      <c r="AM86" s="99" t="str">
        <f t="shared" si="13"/>
        <v/>
      </c>
      <c r="BJ86" s="92"/>
    </row>
    <row r="87" spans="1:62" x14ac:dyDescent="0.3">
      <c r="A87" s="79"/>
      <c r="B87" s="79"/>
      <c r="J87" s="80" t="str">
        <f t="shared" si="7"/>
        <v>?</v>
      </c>
      <c r="AA87" s="12">
        <f t="shared" si="9"/>
        <v>0</v>
      </c>
      <c r="AI87" s="21" t="str">
        <f t="shared" si="8"/>
        <v>N</v>
      </c>
      <c r="AJ87" s="21" t="str">
        <f t="shared" si="10"/>
        <v>N</v>
      </c>
      <c r="AK87" s="21" t="str">
        <f t="shared" si="11"/>
        <v>N</v>
      </c>
      <c r="AL87" s="100">
        <f t="shared" si="12"/>
        <v>0</v>
      </c>
      <c r="AM87" s="99" t="str">
        <f t="shared" si="13"/>
        <v/>
      </c>
      <c r="BJ87" s="92"/>
    </row>
    <row r="88" spans="1:62" x14ac:dyDescent="0.3">
      <c r="A88" s="79"/>
      <c r="B88" s="79"/>
      <c r="J88" s="80" t="str">
        <f t="shared" si="7"/>
        <v>?</v>
      </c>
      <c r="AA88" s="12">
        <f t="shared" si="9"/>
        <v>0</v>
      </c>
      <c r="AI88" s="21" t="str">
        <f t="shared" si="8"/>
        <v>N</v>
      </c>
      <c r="AJ88" s="21" t="str">
        <f t="shared" si="10"/>
        <v>N</v>
      </c>
      <c r="AK88" s="21" t="str">
        <f t="shared" si="11"/>
        <v>N</v>
      </c>
      <c r="AL88" s="100">
        <f t="shared" si="12"/>
        <v>0</v>
      </c>
      <c r="AM88" s="99" t="str">
        <f t="shared" si="13"/>
        <v/>
      </c>
      <c r="BJ88" s="92"/>
    </row>
    <row r="89" spans="1:62" x14ac:dyDescent="0.3">
      <c r="A89" s="79"/>
      <c r="B89" s="79"/>
      <c r="J89" s="80" t="str">
        <f t="shared" si="7"/>
        <v>?</v>
      </c>
      <c r="AA89" s="12">
        <f t="shared" si="9"/>
        <v>0</v>
      </c>
      <c r="AI89" s="21" t="str">
        <f t="shared" si="8"/>
        <v>N</v>
      </c>
      <c r="AJ89" s="21" t="str">
        <f t="shared" si="10"/>
        <v>N</v>
      </c>
      <c r="AK89" s="21" t="str">
        <f t="shared" si="11"/>
        <v>N</v>
      </c>
      <c r="AL89" s="100">
        <f t="shared" si="12"/>
        <v>0</v>
      </c>
      <c r="AM89" s="99" t="str">
        <f t="shared" si="13"/>
        <v/>
      </c>
      <c r="BJ89" s="92"/>
    </row>
    <row r="90" spans="1:62" x14ac:dyDescent="0.3">
      <c r="A90" s="79"/>
      <c r="B90" s="79"/>
      <c r="J90" s="80" t="str">
        <f t="shared" si="7"/>
        <v>?</v>
      </c>
      <c r="AA90" s="12">
        <f t="shared" si="9"/>
        <v>0</v>
      </c>
      <c r="AI90" s="21" t="str">
        <f t="shared" si="8"/>
        <v>N</v>
      </c>
      <c r="AJ90" s="21" t="str">
        <f t="shared" si="10"/>
        <v>N</v>
      </c>
      <c r="AK90" s="21" t="str">
        <f t="shared" si="11"/>
        <v>N</v>
      </c>
      <c r="AL90" s="100">
        <f t="shared" si="12"/>
        <v>0</v>
      </c>
      <c r="AM90" s="99" t="str">
        <f t="shared" si="13"/>
        <v/>
      </c>
      <c r="BJ90" s="92"/>
    </row>
    <row r="91" spans="1:62" x14ac:dyDescent="0.3">
      <c r="A91" s="79"/>
      <c r="B91" s="79"/>
      <c r="J91" s="80" t="str">
        <f t="shared" si="7"/>
        <v>?</v>
      </c>
      <c r="AA91" s="12">
        <f t="shared" si="9"/>
        <v>0</v>
      </c>
      <c r="AI91" s="21" t="str">
        <f t="shared" si="8"/>
        <v>N</v>
      </c>
      <c r="AJ91" s="21" t="str">
        <f t="shared" si="10"/>
        <v>N</v>
      </c>
      <c r="AK91" s="21" t="str">
        <f t="shared" si="11"/>
        <v>N</v>
      </c>
      <c r="AL91" s="100">
        <f t="shared" si="12"/>
        <v>0</v>
      </c>
      <c r="AM91" s="99" t="str">
        <f t="shared" si="13"/>
        <v/>
      </c>
      <c r="BJ91" s="92"/>
    </row>
    <row r="92" spans="1:62" x14ac:dyDescent="0.3">
      <c r="A92" s="79"/>
      <c r="B92" s="79"/>
      <c r="J92" s="80" t="str">
        <f t="shared" si="7"/>
        <v>?</v>
      </c>
      <c r="AA92" s="12">
        <f t="shared" si="9"/>
        <v>0</v>
      </c>
      <c r="AI92" s="21" t="str">
        <f t="shared" si="8"/>
        <v>N</v>
      </c>
      <c r="AJ92" s="21" t="str">
        <f t="shared" si="10"/>
        <v>N</v>
      </c>
      <c r="AK92" s="21" t="str">
        <f t="shared" si="11"/>
        <v>N</v>
      </c>
      <c r="AL92" s="100">
        <f t="shared" si="12"/>
        <v>0</v>
      </c>
      <c r="AM92" s="99" t="str">
        <f t="shared" si="13"/>
        <v/>
      </c>
      <c r="BJ92" s="92"/>
    </row>
    <row r="93" spans="1:62" x14ac:dyDescent="0.3">
      <c r="A93" s="79"/>
      <c r="B93" s="79"/>
      <c r="J93" s="80" t="str">
        <f t="shared" si="7"/>
        <v>?</v>
      </c>
      <c r="AA93" s="12">
        <f t="shared" si="9"/>
        <v>0</v>
      </c>
      <c r="AI93" s="21" t="str">
        <f t="shared" si="8"/>
        <v>N</v>
      </c>
      <c r="AJ93" s="21" t="str">
        <f t="shared" si="10"/>
        <v>N</v>
      </c>
      <c r="AK93" s="21" t="str">
        <f t="shared" si="11"/>
        <v>N</v>
      </c>
      <c r="AL93" s="100">
        <f t="shared" si="12"/>
        <v>0</v>
      </c>
      <c r="AM93" s="99" t="str">
        <f t="shared" si="13"/>
        <v/>
      </c>
      <c r="BJ93" s="92"/>
    </row>
    <row r="94" spans="1:62" x14ac:dyDescent="0.3">
      <c r="A94" s="79"/>
      <c r="B94" s="79"/>
      <c r="J94" s="80" t="str">
        <f t="shared" ref="J94:J157" si="14">IF(ISBLANK(I94),"?",ROUNDDOWN((S94-I94)/365.25,0))</f>
        <v>?</v>
      </c>
      <c r="AA94" s="12">
        <f t="shared" si="9"/>
        <v>0</v>
      </c>
      <c r="AI94" s="21" t="str">
        <f t="shared" si="8"/>
        <v>N</v>
      </c>
      <c r="AJ94" s="21" t="str">
        <f t="shared" si="10"/>
        <v>N</v>
      </c>
      <c r="AK94" s="21" t="str">
        <f t="shared" si="11"/>
        <v>N</v>
      </c>
      <c r="AL94" s="100">
        <f t="shared" si="12"/>
        <v>0</v>
      </c>
      <c r="AM94" s="99" t="str">
        <f t="shared" si="13"/>
        <v/>
      </c>
      <c r="BJ94" s="92"/>
    </row>
    <row r="95" spans="1:62" x14ac:dyDescent="0.3">
      <c r="A95" s="79"/>
      <c r="B95" s="79"/>
      <c r="J95" s="80" t="str">
        <f t="shared" si="14"/>
        <v>?</v>
      </c>
      <c r="AA95" s="12">
        <f t="shared" si="9"/>
        <v>0</v>
      </c>
      <c r="AI95" s="21" t="str">
        <f t="shared" si="8"/>
        <v>N</v>
      </c>
      <c r="AJ95" s="21" t="str">
        <f t="shared" si="10"/>
        <v>N</v>
      </c>
      <c r="AK95" s="21" t="str">
        <f t="shared" si="11"/>
        <v>N</v>
      </c>
      <c r="AL95" s="100">
        <f t="shared" si="12"/>
        <v>0</v>
      </c>
      <c r="AM95" s="99" t="str">
        <f t="shared" si="13"/>
        <v/>
      </c>
      <c r="BJ95" s="92"/>
    </row>
    <row r="96" spans="1:62" x14ac:dyDescent="0.3">
      <c r="A96" s="79"/>
      <c r="B96" s="79"/>
      <c r="J96" s="80" t="str">
        <f t="shared" si="14"/>
        <v>?</v>
      </c>
      <c r="AA96" s="12">
        <f t="shared" si="9"/>
        <v>0</v>
      </c>
      <c r="AI96" s="21" t="str">
        <f t="shared" si="8"/>
        <v>N</v>
      </c>
      <c r="AJ96" s="21" t="str">
        <f t="shared" si="10"/>
        <v>N</v>
      </c>
      <c r="AK96" s="21" t="str">
        <f t="shared" si="11"/>
        <v>N</v>
      </c>
      <c r="AL96" s="100">
        <f t="shared" si="12"/>
        <v>0</v>
      </c>
      <c r="AM96" s="99" t="str">
        <f t="shared" si="13"/>
        <v/>
      </c>
      <c r="BJ96" s="92"/>
    </row>
    <row r="97" spans="1:62" x14ac:dyDescent="0.3">
      <c r="A97" s="79"/>
      <c r="B97" s="79"/>
      <c r="J97" s="80" t="str">
        <f t="shared" si="14"/>
        <v>?</v>
      </c>
      <c r="S97" s="13"/>
      <c r="AA97" s="12">
        <f t="shared" si="9"/>
        <v>0</v>
      </c>
      <c r="AG97" s="13"/>
      <c r="AI97" s="21" t="str">
        <f t="shared" si="8"/>
        <v>N</v>
      </c>
      <c r="AJ97" s="21" t="str">
        <f t="shared" si="10"/>
        <v>N</v>
      </c>
      <c r="AK97" s="21" t="str">
        <f t="shared" si="11"/>
        <v>N</v>
      </c>
      <c r="AL97" s="100">
        <f t="shared" si="12"/>
        <v>0</v>
      </c>
      <c r="AM97" s="99" t="str">
        <f t="shared" si="13"/>
        <v/>
      </c>
      <c r="BJ97" s="92"/>
    </row>
    <row r="98" spans="1:62" x14ac:dyDescent="0.3">
      <c r="A98" s="79"/>
      <c r="B98" s="79"/>
      <c r="H98" s="14"/>
      <c r="J98" s="80" t="str">
        <f t="shared" si="14"/>
        <v>?</v>
      </c>
      <c r="AA98" s="12">
        <f t="shared" si="9"/>
        <v>0</v>
      </c>
      <c r="AI98" s="21" t="str">
        <f t="shared" si="8"/>
        <v>N</v>
      </c>
      <c r="AJ98" s="21" t="str">
        <f t="shared" si="10"/>
        <v>N</v>
      </c>
      <c r="AK98" s="21" t="str">
        <f t="shared" si="11"/>
        <v>N</v>
      </c>
      <c r="AL98" s="100">
        <f t="shared" si="12"/>
        <v>0</v>
      </c>
      <c r="AM98" s="99" t="str">
        <f t="shared" si="13"/>
        <v/>
      </c>
      <c r="BJ98" s="92"/>
    </row>
    <row r="99" spans="1:62" x14ac:dyDescent="0.3">
      <c r="A99" s="79"/>
      <c r="B99" s="79"/>
      <c r="J99" s="80" t="str">
        <f t="shared" si="14"/>
        <v>?</v>
      </c>
      <c r="AA99" s="12">
        <f t="shared" si="9"/>
        <v>0</v>
      </c>
      <c r="AI99" s="21" t="str">
        <f t="shared" si="8"/>
        <v>N</v>
      </c>
      <c r="AJ99" s="21" t="str">
        <f t="shared" si="10"/>
        <v>N</v>
      </c>
      <c r="AK99" s="21" t="str">
        <f t="shared" si="11"/>
        <v>N</v>
      </c>
      <c r="AL99" s="100">
        <f t="shared" si="12"/>
        <v>0</v>
      </c>
      <c r="AM99" s="99" t="str">
        <f t="shared" si="13"/>
        <v/>
      </c>
      <c r="BJ99" s="92"/>
    </row>
    <row r="100" spans="1:62" x14ac:dyDescent="0.3">
      <c r="A100" s="79"/>
      <c r="B100" s="79"/>
      <c r="J100" s="80" t="str">
        <f t="shared" si="14"/>
        <v>?</v>
      </c>
      <c r="AA100" s="12">
        <f t="shared" si="9"/>
        <v>0</v>
      </c>
      <c r="AI100" s="21" t="str">
        <f t="shared" si="8"/>
        <v>N</v>
      </c>
      <c r="AJ100" s="21" t="str">
        <f t="shared" si="10"/>
        <v>N</v>
      </c>
      <c r="AK100" s="21" t="str">
        <f t="shared" si="11"/>
        <v>N</v>
      </c>
      <c r="AL100" s="100">
        <f t="shared" si="12"/>
        <v>0</v>
      </c>
      <c r="AM100" s="99" t="str">
        <f t="shared" si="13"/>
        <v/>
      </c>
      <c r="BJ100" s="92"/>
    </row>
    <row r="101" spans="1:62" x14ac:dyDescent="0.3">
      <c r="A101" s="79"/>
      <c r="B101" s="79"/>
      <c r="J101" s="80" t="str">
        <f t="shared" si="14"/>
        <v>?</v>
      </c>
      <c r="AA101" s="12">
        <f t="shared" si="9"/>
        <v>0</v>
      </c>
      <c r="AI101" s="21" t="str">
        <f t="shared" si="8"/>
        <v>N</v>
      </c>
      <c r="AJ101" s="21" t="str">
        <f t="shared" si="10"/>
        <v>N</v>
      </c>
      <c r="AK101" s="21" t="str">
        <f t="shared" si="11"/>
        <v>N</v>
      </c>
      <c r="AL101" s="100">
        <f t="shared" si="12"/>
        <v>0</v>
      </c>
      <c r="AM101" s="99" t="str">
        <f t="shared" si="13"/>
        <v/>
      </c>
      <c r="BJ101" s="92"/>
    </row>
    <row r="102" spans="1:62" x14ac:dyDescent="0.3">
      <c r="A102" s="79"/>
      <c r="B102" s="79"/>
      <c r="J102" s="80" t="str">
        <f t="shared" si="14"/>
        <v>?</v>
      </c>
      <c r="AA102" s="12">
        <f t="shared" si="9"/>
        <v>0</v>
      </c>
      <c r="AI102" s="21" t="str">
        <f t="shared" si="8"/>
        <v>N</v>
      </c>
      <c r="AJ102" s="21" t="str">
        <f t="shared" si="10"/>
        <v>N</v>
      </c>
      <c r="AK102" s="21" t="str">
        <f t="shared" si="11"/>
        <v>N</v>
      </c>
      <c r="AL102" s="100">
        <f t="shared" si="12"/>
        <v>0</v>
      </c>
      <c r="AM102" s="99" t="str">
        <f t="shared" si="13"/>
        <v/>
      </c>
      <c r="BJ102" s="92"/>
    </row>
    <row r="103" spans="1:62" x14ac:dyDescent="0.3">
      <c r="A103" s="79"/>
      <c r="B103" s="79"/>
      <c r="J103" s="80" t="str">
        <f t="shared" si="14"/>
        <v>?</v>
      </c>
      <c r="AA103" s="12">
        <f t="shared" si="9"/>
        <v>0</v>
      </c>
      <c r="AI103" s="21" t="str">
        <f t="shared" si="8"/>
        <v>N</v>
      </c>
      <c r="AJ103" s="21" t="str">
        <f t="shared" si="10"/>
        <v>N</v>
      </c>
      <c r="AK103" s="21" t="str">
        <f t="shared" si="11"/>
        <v>N</v>
      </c>
      <c r="AL103" s="100">
        <f t="shared" si="12"/>
        <v>0</v>
      </c>
      <c r="AM103" s="99" t="str">
        <f t="shared" si="13"/>
        <v/>
      </c>
      <c r="BJ103" s="92"/>
    </row>
    <row r="104" spans="1:62" x14ac:dyDescent="0.3">
      <c r="A104" s="79"/>
      <c r="B104" s="79"/>
      <c r="J104" s="80" t="str">
        <f t="shared" si="14"/>
        <v>?</v>
      </c>
      <c r="AA104" s="12">
        <f t="shared" si="9"/>
        <v>0</v>
      </c>
      <c r="AI104" s="21" t="str">
        <f t="shared" si="8"/>
        <v>N</v>
      </c>
      <c r="AJ104" s="21" t="str">
        <f t="shared" si="10"/>
        <v>N</v>
      </c>
      <c r="AK104" s="21" t="str">
        <f t="shared" si="11"/>
        <v>N</v>
      </c>
      <c r="AL104" s="100">
        <f t="shared" si="12"/>
        <v>0</v>
      </c>
      <c r="AM104" s="99" t="str">
        <f t="shared" si="13"/>
        <v/>
      </c>
      <c r="BJ104" s="92"/>
    </row>
    <row r="105" spans="1:62" x14ac:dyDescent="0.3">
      <c r="A105" s="79"/>
      <c r="B105" s="79"/>
      <c r="J105" s="80" t="str">
        <f t="shared" si="14"/>
        <v>?</v>
      </c>
      <c r="AA105" s="12">
        <f t="shared" si="9"/>
        <v>0</v>
      </c>
      <c r="AI105" s="21" t="str">
        <f t="shared" si="8"/>
        <v>N</v>
      </c>
      <c r="AJ105" s="21" t="str">
        <f t="shared" si="10"/>
        <v>N</v>
      </c>
      <c r="AK105" s="21" t="str">
        <f t="shared" si="11"/>
        <v>N</v>
      </c>
      <c r="AL105" s="100">
        <f t="shared" si="12"/>
        <v>0</v>
      </c>
      <c r="AM105" s="99" t="str">
        <f t="shared" si="13"/>
        <v/>
      </c>
      <c r="BJ105" s="92"/>
    </row>
    <row r="106" spans="1:62" x14ac:dyDescent="0.3">
      <c r="A106" s="79"/>
      <c r="B106" s="79"/>
      <c r="J106" s="80" t="str">
        <f t="shared" si="14"/>
        <v>?</v>
      </c>
      <c r="AA106" s="12">
        <f t="shared" si="9"/>
        <v>0</v>
      </c>
      <c r="AI106" s="21" t="str">
        <f t="shared" si="8"/>
        <v>N</v>
      </c>
      <c r="AJ106" s="21" t="str">
        <f t="shared" si="10"/>
        <v>N</v>
      </c>
      <c r="AK106" s="21" t="str">
        <f t="shared" si="11"/>
        <v>N</v>
      </c>
      <c r="AL106" s="100">
        <f t="shared" si="12"/>
        <v>0</v>
      </c>
      <c r="AM106" s="99" t="str">
        <f t="shared" si="13"/>
        <v/>
      </c>
      <c r="BJ106" s="92"/>
    </row>
    <row r="107" spans="1:62" x14ac:dyDescent="0.3">
      <c r="A107" s="79"/>
      <c r="B107" s="79"/>
      <c r="J107" s="80" t="str">
        <f t="shared" si="14"/>
        <v>?</v>
      </c>
      <c r="AA107" s="12">
        <f t="shared" si="9"/>
        <v>0</v>
      </c>
      <c r="AI107" s="21" t="str">
        <f t="shared" si="8"/>
        <v>N</v>
      </c>
      <c r="AJ107" s="21" t="str">
        <f t="shared" si="10"/>
        <v>N</v>
      </c>
      <c r="AK107" s="21" t="str">
        <f t="shared" si="11"/>
        <v>N</v>
      </c>
      <c r="AL107" s="100">
        <f t="shared" si="12"/>
        <v>0</v>
      </c>
      <c r="AM107" s="99" t="str">
        <f t="shared" si="13"/>
        <v/>
      </c>
      <c r="BJ107" s="92"/>
    </row>
    <row r="108" spans="1:62" x14ac:dyDescent="0.3">
      <c r="A108" s="79"/>
      <c r="B108" s="79"/>
      <c r="J108" s="80" t="str">
        <f t="shared" si="14"/>
        <v>?</v>
      </c>
      <c r="AA108" s="12">
        <f t="shared" si="9"/>
        <v>0</v>
      </c>
      <c r="AI108" s="21" t="str">
        <f t="shared" si="8"/>
        <v>N</v>
      </c>
      <c r="AJ108" s="21" t="str">
        <f t="shared" si="10"/>
        <v>N</v>
      </c>
      <c r="AK108" s="21" t="str">
        <f t="shared" si="11"/>
        <v>N</v>
      </c>
      <c r="AL108" s="100">
        <f t="shared" si="12"/>
        <v>0</v>
      </c>
      <c r="AM108" s="99" t="str">
        <f t="shared" si="13"/>
        <v/>
      </c>
      <c r="BJ108" s="92"/>
    </row>
    <row r="109" spans="1:62" x14ac:dyDescent="0.3">
      <c r="A109" s="79"/>
      <c r="B109" s="79"/>
      <c r="J109" s="80" t="str">
        <f t="shared" si="14"/>
        <v>?</v>
      </c>
      <c r="AA109" s="12">
        <f t="shared" si="9"/>
        <v>0</v>
      </c>
      <c r="AI109" s="21" t="str">
        <f t="shared" si="8"/>
        <v>N</v>
      </c>
      <c r="AJ109" s="21" t="str">
        <f t="shared" si="10"/>
        <v>N</v>
      </c>
      <c r="AK109" s="21" t="str">
        <f t="shared" si="11"/>
        <v>N</v>
      </c>
      <c r="AL109" s="100">
        <f t="shared" si="12"/>
        <v>0</v>
      </c>
      <c r="AM109" s="99" t="str">
        <f t="shared" si="13"/>
        <v/>
      </c>
      <c r="BJ109" s="92"/>
    </row>
    <row r="110" spans="1:62" x14ac:dyDescent="0.3">
      <c r="A110" s="79"/>
      <c r="B110" s="79"/>
      <c r="J110" s="80" t="str">
        <f t="shared" si="14"/>
        <v>?</v>
      </c>
      <c r="AA110" s="12">
        <f t="shared" si="9"/>
        <v>0</v>
      </c>
      <c r="AI110" s="21" t="str">
        <f t="shared" si="8"/>
        <v>N</v>
      </c>
      <c r="AJ110" s="21" t="str">
        <f t="shared" si="10"/>
        <v>N</v>
      </c>
      <c r="AK110" s="21" t="str">
        <f t="shared" si="11"/>
        <v>N</v>
      </c>
      <c r="AL110" s="100">
        <f t="shared" si="12"/>
        <v>0</v>
      </c>
      <c r="AM110" s="99" t="str">
        <f t="shared" si="13"/>
        <v/>
      </c>
      <c r="BJ110" s="92"/>
    </row>
    <row r="111" spans="1:62" x14ac:dyDescent="0.3">
      <c r="A111" s="79"/>
      <c r="B111" s="79"/>
      <c r="J111" s="80" t="str">
        <f t="shared" si="14"/>
        <v>?</v>
      </c>
      <c r="AA111" s="12">
        <f t="shared" si="9"/>
        <v>0</v>
      </c>
      <c r="AI111" s="21" t="str">
        <f t="shared" si="8"/>
        <v>N</v>
      </c>
      <c r="AJ111" s="21" t="str">
        <f t="shared" si="10"/>
        <v>N</v>
      </c>
      <c r="AK111" s="21" t="str">
        <f t="shared" si="11"/>
        <v>N</v>
      </c>
      <c r="AL111" s="100">
        <f t="shared" si="12"/>
        <v>0</v>
      </c>
      <c r="AM111" s="99" t="str">
        <f t="shared" si="13"/>
        <v/>
      </c>
      <c r="BJ111" s="92"/>
    </row>
    <row r="112" spans="1:62" x14ac:dyDescent="0.3">
      <c r="A112" s="79"/>
      <c r="B112" s="79"/>
      <c r="J112" s="80" t="str">
        <f t="shared" si="14"/>
        <v>?</v>
      </c>
      <c r="AA112" s="12">
        <f t="shared" si="9"/>
        <v>0</v>
      </c>
      <c r="AI112" s="21" t="str">
        <f t="shared" si="8"/>
        <v>N</v>
      </c>
      <c r="AJ112" s="21" t="str">
        <f t="shared" si="10"/>
        <v>N</v>
      </c>
      <c r="AK112" s="21" t="str">
        <f t="shared" si="11"/>
        <v>N</v>
      </c>
      <c r="AL112" s="100">
        <f t="shared" si="12"/>
        <v>0</v>
      </c>
      <c r="AM112" s="99" t="str">
        <f t="shared" si="13"/>
        <v/>
      </c>
      <c r="BJ112" s="92"/>
    </row>
    <row r="113" spans="1:62" x14ac:dyDescent="0.3">
      <c r="A113" s="79"/>
      <c r="B113" s="79"/>
      <c r="J113" s="80" t="str">
        <f t="shared" si="14"/>
        <v>?</v>
      </c>
      <c r="AA113" s="12">
        <f t="shared" si="9"/>
        <v>0</v>
      </c>
      <c r="AI113" s="21" t="str">
        <f t="shared" si="8"/>
        <v>N</v>
      </c>
      <c r="AJ113" s="21" t="str">
        <f t="shared" si="10"/>
        <v>N</v>
      </c>
      <c r="AK113" s="21" t="str">
        <f t="shared" si="11"/>
        <v>N</v>
      </c>
      <c r="AL113" s="100">
        <f t="shared" si="12"/>
        <v>0</v>
      </c>
      <c r="AM113" s="99" t="str">
        <f t="shared" si="13"/>
        <v/>
      </c>
      <c r="BJ113" s="92"/>
    </row>
    <row r="114" spans="1:62" x14ac:dyDescent="0.3">
      <c r="A114" s="79"/>
      <c r="B114" s="79"/>
      <c r="J114" s="80" t="str">
        <f t="shared" si="14"/>
        <v>?</v>
      </c>
      <c r="AA114" s="12">
        <f t="shared" si="9"/>
        <v>0</v>
      </c>
      <c r="AI114" s="21" t="str">
        <f t="shared" si="8"/>
        <v>N</v>
      </c>
      <c r="AJ114" s="21" t="str">
        <f t="shared" si="10"/>
        <v>N</v>
      </c>
      <c r="AK114" s="21" t="str">
        <f t="shared" si="11"/>
        <v>N</v>
      </c>
      <c r="AL114" s="100">
        <f t="shared" si="12"/>
        <v>0</v>
      </c>
      <c r="AM114" s="99" t="str">
        <f t="shared" si="13"/>
        <v/>
      </c>
      <c r="BJ114" s="92"/>
    </row>
    <row r="115" spans="1:62" x14ac:dyDescent="0.3">
      <c r="A115" s="79"/>
      <c r="B115" s="79"/>
      <c r="J115" s="80" t="str">
        <f t="shared" si="14"/>
        <v>?</v>
      </c>
      <c r="AA115" s="12">
        <f t="shared" si="9"/>
        <v>0</v>
      </c>
      <c r="AI115" s="21" t="str">
        <f t="shared" si="8"/>
        <v>N</v>
      </c>
      <c r="AJ115" s="21" t="str">
        <f t="shared" si="10"/>
        <v>N</v>
      </c>
      <c r="AK115" s="21" t="str">
        <f t="shared" si="11"/>
        <v>N</v>
      </c>
      <c r="AL115" s="100">
        <f t="shared" si="12"/>
        <v>0</v>
      </c>
      <c r="AM115" s="99" t="str">
        <f t="shared" si="13"/>
        <v/>
      </c>
      <c r="BJ115" s="92"/>
    </row>
    <row r="116" spans="1:62" x14ac:dyDescent="0.3">
      <c r="A116" s="79"/>
      <c r="B116" s="79"/>
      <c r="J116" s="80" t="str">
        <f t="shared" si="14"/>
        <v>?</v>
      </c>
      <c r="AA116" s="12">
        <f t="shared" si="9"/>
        <v>0</v>
      </c>
      <c r="AI116" s="21" t="str">
        <f t="shared" si="8"/>
        <v>N</v>
      </c>
      <c r="AJ116" s="21" t="str">
        <f t="shared" si="10"/>
        <v>N</v>
      </c>
      <c r="AK116" s="21" t="str">
        <f t="shared" si="11"/>
        <v>N</v>
      </c>
      <c r="AL116" s="100">
        <f t="shared" si="12"/>
        <v>0</v>
      </c>
      <c r="AM116" s="99" t="str">
        <f t="shared" si="13"/>
        <v/>
      </c>
      <c r="BJ116" s="92"/>
    </row>
    <row r="117" spans="1:62" x14ac:dyDescent="0.3">
      <c r="A117" s="79"/>
      <c r="B117" s="79"/>
      <c r="J117" s="80" t="str">
        <f t="shared" si="14"/>
        <v>?</v>
      </c>
      <c r="AA117" s="12">
        <f t="shared" si="9"/>
        <v>0</v>
      </c>
      <c r="AI117" s="21" t="str">
        <f t="shared" si="8"/>
        <v>N</v>
      </c>
      <c r="AJ117" s="21" t="str">
        <f t="shared" si="10"/>
        <v>N</v>
      </c>
      <c r="AK117" s="21" t="str">
        <f t="shared" si="11"/>
        <v>N</v>
      </c>
      <c r="AL117" s="100">
        <f t="shared" si="12"/>
        <v>0</v>
      </c>
      <c r="AM117" s="99" t="str">
        <f t="shared" si="13"/>
        <v/>
      </c>
      <c r="BJ117" s="92"/>
    </row>
    <row r="118" spans="1:62" x14ac:dyDescent="0.3">
      <c r="A118" s="79"/>
      <c r="B118" s="79"/>
      <c r="J118" s="80" t="str">
        <f t="shared" si="14"/>
        <v>?</v>
      </c>
      <c r="AA118" s="12">
        <f t="shared" si="9"/>
        <v>0</v>
      </c>
      <c r="AI118" s="21" t="str">
        <f t="shared" si="8"/>
        <v>N</v>
      </c>
      <c r="AJ118" s="21" t="str">
        <f t="shared" si="10"/>
        <v>N</v>
      </c>
      <c r="AK118" s="21" t="str">
        <f t="shared" si="11"/>
        <v>N</v>
      </c>
      <c r="AL118" s="100">
        <f t="shared" si="12"/>
        <v>0</v>
      </c>
      <c r="AM118" s="99" t="str">
        <f t="shared" si="13"/>
        <v/>
      </c>
      <c r="BJ118" s="92"/>
    </row>
    <row r="119" spans="1:62" x14ac:dyDescent="0.3">
      <c r="A119" s="79"/>
      <c r="B119" s="79"/>
      <c r="J119" s="80" t="str">
        <f t="shared" si="14"/>
        <v>?</v>
      </c>
      <c r="AA119" s="12">
        <f t="shared" si="9"/>
        <v>0</v>
      </c>
      <c r="AI119" s="21" t="str">
        <f t="shared" si="8"/>
        <v>N</v>
      </c>
      <c r="AJ119" s="21" t="str">
        <f t="shared" si="10"/>
        <v>N</v>
      </c>
      <c r="AK119" s="21" t="str">
        <f t="shared" si="11"/>
        <v>N</v>
      </c>
      <c r="AL119" s="100">
        <f t="shared" si="12"/>
        <v>0</v>
      </c>
      <c r="AM119" s="99" t="str">
        <f t="shared" si="13"/>
        <v/>
      </c>
      <c r="BJ119" s="92"/>
    </row>
    <row r="120" spans="1:62" x14ac:dyDescent="0.3">
      <c r="A120" s="79"/>
      <c r="B120" s="79"/>
      <c r="J120" s="80" t="str">
        <f t="shared" si="14"/>
        <v>?</v>
      </c>
      <c r="AA120" s="12">
        <f t="shared" si="9"/>
        <v>0</v>
      </c>
      <c r="AI120" s="21" t="str">
        <f t="shared" si="8"/>
        <v>N</v>
      </c>
      <c r="AJ120" s="21" t="str">
        <f t="shared" si="10"/>
        <v>N</v>
      </c>
      <c r="AK120" s="21" t="str">
        <f t="shared" si="11"/>
        <v>N</v>
      </c>
      <c r="AL120" s="100">
        <f t="shared" si="12"/>
        <v>0</v>
      </c>
      <c r="AM120" s="99" t="str">
        <f t="shared" si="13"/>
        <v/>
      </c>
      <c r="BJ120" s="92"/>
    </row>
    <row r="121" spans="1:62" x14ac:dyDescent="0.3">
      <c r="A121" s="79"/>
      <c r="B121" s="79"/>
      <c r="J121" s="80" t="str">
        <f t="shared" si="14"/>
        <v>?</v>
      </c>
      <c r="AA121" s="12">
        <f t="shared" si="9"/>
        <v>0</v>
      </c>
      <c r="AI121" s="21" t="str">
        <f t="shared" si="8"/>
        <v>N</v>
      </c>
      <c r="AJ121" s="21" t="str">
        <f t="shared" si="10"/>
        <v>N</v>
      </c>
      <c r="AK121" s="21" t="str">
        <f t="shared" si="11"/>
        <v>N</v>
      </c>
      <c r="AL121" s="100">
        <f t="shared" si="12"/>
        <v>0</v>
      </c>
      <c r="AM121" s="99" t="str">
        <f t="shared" si="13"/>
        <v/>
      </c>
      <c r="BJ121" s="92"/>
    </row>
    <row r="122" spans="1:62" x14ac:dyDescent="0.3">
      <c r="A122" s="79"/>
      <c r="B122" s="79"/>
      <c r="J122" s="80" t="str">
        <f t="shared" si="14"/>
        <v>?</v>
      </c>
      <c r="AA122" s="12">
        <f t="shared" si="9"/>
        <v>0</v>
      </c>
      <c r="AI122" s="21" t="str">
        <f t="shared" si="8"/>
        <v>N</v>
      </c>
      <c r="AJ122" s="21" t="str">
        <f t="shared" si="10"/>
        <v>N</v>
      </c>
      <c r="AK122" s="21" t="str">
        <f t="shared" si="11"/>
        <v>N</v>
      </c>
      <c r="AL122" s="100">
        <f t="shared" si="12"/>
        <v>0</v>
      </c>
      <c r="AM122" s="99" t="str">
        <f t="shared" si="13"/>
        <v/>
      </c>
      <c r="BJ122" s="92"/>
    </row>
    <row r="123" spans="1:62" x14ac:dyDescent="0.3">
      <c r="A123" s="79"/>
      <c r="B123" s="79"/>
      <c r="J123" s="80" t="str">
        <f t="shared" si="14"/>
        <v>?</v>
      </c>
      <c r="AA123" s="12">
        <f t="shared" si="9"/>
        <v>0</v>
      </c>
      <c r="AI123" s="21" t="str">
        <f t="shared" si="8"/>
        <v>N</v>
      </c>
      <c r="AJ123" s="21" t="str">
        <f t="shared" si="10"/>
        <v>N</v>
      </c>
      <c r="AK123" s="21" t="str">
        <f t="shared" si="11"/>
        <v>N</v>
      </c>
      <c r="AL123" s="100">
        <f t="shared" si="12"/>
        <v>0</v>
      </c>
      <c r="AM123" s="99" t="str">
        <f t="shared" si="13"/>
        <v/>
      </c>
      <c r="BJ123" s="92"/>
    </row>
    <row r="124" spans="1:62" x14ac:dyDescent="0.3">
      <c r="A124" s="79"/>
      <c r="B124" s="79"/>
      <c r="J124" s="80" t="str">
        <f t="shared" si="14"/>
        <v>?</v>
      </c>
      <c r="AA124" s="12">
        <f t="shared" si="9"/>
        <v>0</v>
      </c>
      <c r="AI124" s="21" t="str">
        <f t="shared" si="8"/>
        <v>N</v>
      </c>
      <c r="AJ124" s="21" t="str">
        <f t="shared" si="10"/>
        <v>N</v>
      </c>
      <c r="AK124" s="21" t="str">
        <f t="shared" si="11"/>
        <v>N</v>
      </c>
      <c r="AL124" s="100">
        <f t="shared" si="12"/>
        <v>0</v>
      </c>
      <c r="AM124" s="99" t="str">
        <f t="shared" si="13"/>
        <v/>
      </c>
      <c r="BJ124" s="92"/>
    </row>
    <row r="125" spans="1:62" x14ac:dyDescent="0.3">
      <c r="A125" s="79"/>
      <c r="B125" s="79"/>
      <c r="J125" s="80" t="str">
        <f t="shared" si="14"/>
        <v>?</v>
      </c>
      <c r="AA125" s="12">
        <f t="shared" si="9"/>
        <v>0</v>
      </c>
      <c r="AI125" s="21" t="str">
        <f t="shared" si="8"/>
        <v>N</v>
      </c>
      <c r="AJ125" s="21" t="str">
        <f t="shared" si="10"/>
        <v>N</v>
      </c>
      <c r="AK125" s="21" t="str">
        <f t="shared" si="11"/>
        <v>N</v>
      </c>
      <c r="AL125" s="100">
        <f t="shared" si="12"/>
        <v>0</v>
      </c>
      <c r="AM125" s="99" t="str">
        <f t="shared" si="13"/>
        <v/>
      </c>
      <c r="BJ125" s="92"/>
    </row>
    <row r="126" spans="1:62" x14ac:dyDescent="0.3">
      <c r="A126" s="79"/>
      <c r="B126" s="79"/>
      <c r="J126" s="80" t="str">
        <f t="shared" si="14"/>
        <v>?</v>
      </c>
      <c r="AA126" s="12">
        <f t="shared" si="9"/>
        <v>0</v>
      </c>
      <c r="AI126" s="21" t="str">
        <f t="shared" si="8"/>
        <v>N</v>
      </c>
      <c r="AJ126" s="21" t="str">
        <f t="shared" si="10"/>
        <v>N</v>
      </c>
      <c r="AK126" s="21" t="str">
        <f t="shared" si="11"/>
        <v>N</v>
      </c>
      <c r="AL126" s="100">
        <f t="shared" si="12"/>
        <v>0</v>
      </c>
      <c r="AM126" s="99" t="str">
        <f t="shared" si="13"/>
        <v/>
      </c>
      <c r="BJ126" s="92"/>
    </row>
    <row r="127" spans="1:62" x14ac:dyDescent="0.3">
      <c r="A127" s="79"/>
      <c r="B127" s="79"/>
      <c r="J127" s="80" t="str">
        <f t="shared" si="14"/>
        <v>?</v>
      </c>
      <c r="AA127" s="12">
        <f t="shared" si="9"/>
        <v>0</v>
      </c>
      <c r="AI127" s="21" t="str">
        <f t="shared" si="8"/>
        <v>N</v>
      </c>
      <c r="AJ127" s="21" t="str">
        <f t="shared" si="10"/>
        <v>N</v>
      </c>
      <c r="AK127" s="21" t="str">
        <f t="shared" si="11"/>
        <v>N</v>
      </c>
      <c r="AL127" s="100">
        <f t="shared" si="12"/>
        <v>0</v>
      </c>
      <c r="AM127" s="99" t="str">
        <f t="shared" si="13"/>
        <v/>
      </c>
      <c r="BJ127" s="92"/>
    </row>
    <row r="128" spans="1:62" x14ac:dyDescent="0.3">
      <c r="A128" s="79"/>
      <c r="B128" s="79"/>
      <c r="J128" s="80" t="str">
        <f t="shared" si="14"/>
        <v>?</v>
      </c>
      <c r="AA128" s="12">
        <f t="shared" si="9"/>
        <v>0</v>
      </c>
      <c r="AI128" s="21" t="str">
        <f t="shared" si="8"/>
        <v>N</v>
      </c>
      <c r="AJ128" s="21" t="str">
        <f t="shared" si="10"/>
        <v>N</v>
      </c>
      <c r="AK128" s="21" t="str">
        <f t="shared" si="11"/>
        <v>N</v>
      </c>
      <c r="AL128" s="100">
        <f t="shared" si="12"/>
        <v>0</v>
      </c>
      <c r="AM128" s="99" t="str">
        <f t="shared" si="13"/>
        <v/>
      </c>
      <c r="AW128" s="14"/>
      <c r="AX128" s="14"/>
      <c r="AY128" s="14"/>
      <c r="AZ128" s="14"/>
      <c r="BA128" s="14"/>
      <c r="BB128" s="14"/>
      <c r="BC128" s="14"/>
      <c r="BD128" s="14"/>
      <c r="BE128" s="14"/>
      <c r="BF128" s="14"/>
      <c r="BG128" s="14"/>
      <c r="BJ128" s="92"/>
    </row>
    <row r="129" spans="1:62" x14ac:dyDescent="0.3">
      <c r="A129" s="79"/>
      <c r="B129" s="79"/>
      <c r="J129" s="80" t="str">
        <f t="shared" si="14"/>
        <v>?</v>
      </c>
      <c r="AA129" s="12">
        <f t="shared" si="9"/>
        <v>0</v>
      </c>
      <c r="AI129" s="21" t="str">
        <f t="shared" si="8"/>
        <v>N</v>
      </c>
      <c r="AJ129" s="21" t="str">
        <f t="shared" si="10"/>
        <v>N</v>
      </c>
      <c r="AK129" s="21" t="str">
        <f t="shared" si="11"/>
        <v>N</v>
      </c>
      <c r="AL129" s="100">
        <f t="shared" si="12"/>
        <v>0</v>
      </c>
      <c r="AM129" s="99" t="str">
        <f t="shared" si="13"/>
        <v/>
      </c>
      <c r="BJ129" s="92"/>
    </row>
    <row r="130" spans="1:62" x14ac:dyDescent="0.3">
      <c r="A130" s="79"/>
      <c r="B130" s="79"/>
      <c r="J130" s="80" t="str">
        <f t="shared" si="14"/>
        <v>?</v>
      </c>
      <c r="AA130" s="12">
        <f t="shared" si="9"/>
        <v>0</v>
      </c>
      <c r="AI130" s="21" t="str">
        <f t="shared" si="8"/>
        <v>N</v>
      </c>
      <c r="AJ130" s="21" t="str">
        <f t="shared" si="10"/>
        <v>N</v>
      </c>
      <c r="AK130" s="21" t="str">
        <f t="shared" si="11"/>
        <v>N</v>
      </c>
      <c r="AL130" s="100">
        <f t="shared" si="12"/>
        <v>0</v>
      </c>
      <c r="AM130" s="99" t="str">
        <f t="shared" si="13"/>
        <v/>
      </c>
      <c r="BJ130" s="92"/>
    </row>
    <row r="131" spans="1:62" x14ac:dyDescent="0.3">
      <c r="A131" s="79"/>
      <c r="B131" s="79"/>
      <c r="J131" s="80" t="str">
        <f t="shared" si="14"/>
        <v>?</v>
      </c>
      <c r="AA131" s="12">
        <f t="shared" si="9"/>
        <v>0</v>
      </c>
      <c r="AI131" s="21" t="str">
        <f t="shared" si="8"/>
        <v>N</v>
      </c>
      <c r="AJ131" s="21" t="str">
        <f t="shared" si="10"/>
        <v>N</v>
      </c>
      <c r="AK131" s="21" t="str">
        <f t="shared" si="11"/>
        <v>N</v>
      </c>
      <c r="AL131" s="100">
        <f t="shared" si="12"/>
        <v>0</v>
      </c>
      <c r="AM131" s="99" t="str">
        <f t="shared" si="13"/>
        <v/>
      </c>
      <c r="BJ131" s="92"/>
    </row>
    <row r="132" spans="1:62" x14ac:dyDescent="0.3">
      <c r="A132" s="79"/>
      <c r="B132" s="79"/>
      <c r="J132" s="80" t="str">
        <f t="shared" si="14"/>
        <v>?</v>
      </c>
      <c r="AA132" s="12">
        <f t="shared" si="9"/>
        <v>0</v>
      </c>
      <c r="AI132" s="21" t="str">
        <f t="shared" si="8"/>
        <v>N</v>
      </c>
      <c r="AJ132" s="21" t="str">
        <f t="shared" si="10"/>
        <v>N</v>
      </c>
      <c r="AK132" s="21" t="str">
        <f t="shared" si="11"/>
        <v>N</v>
      </c>
      <c r="AL132" s="100">
        <f t="shared" si="12"/>
        <v>0</v>
      </c>
      <c r="AM132" s="99" t="str">
        <f t="shared" si="13"/>
        <v/>
      </c>
      <c r="BJ132" s="92"/>
    </row>
    <row r="133" spans="1:62" x14ac:dyDescent="0.3">
      <c r="A133" s="79"/>
      <c r="B133" s="79"/>
      <c r="J133" s="80" t="str">
        <f t="shared" si="14"/>
        <v>?</v>
      </c>
      <c r="AA133" s="12">
        <f t="shared" si="9"/>
        <v>0</v>
      </c>
      <c r="AI133" s="21" t="str">
        <f t="shared" si="8"/>
        <v>N</v>
      </c>
      <c r="AJ133" s="21" t="str">
        <f t="shared" si="10"/>
        <v>N</v>
      </c>
      <c r="AK133" s="21" t="str">
        <f t="shared" si="11"/>
        <v>N</v>
      </c>
      <c r="AL133" s="100">
        <f t="shared" si="12"/>
        <v>0</v>
      </c>
      <c r="AM133" s="99" t="str">
        <f t="shared" si="13"/>
        <v/>
      </c>
      <c r="AV133" s="14"/>
      <c r="BJ133" s="92"/>
    </row>
    <row r="134" spans="1:62" x14ac:dyDescent="0.3">
      <c r="A134" s="79"/>
      <c r="B134" s="79"/>
      <c r="J134" s="80" t="str">
        <f t="shared" si="14"/>
        <v>?</v>
      </c>
      <c r="AA134" s="12">
        <f t="shared" si="9"/>
        <v>0</v>
      </c>
      <c r="AI134" s="21" t="str">
        <f t="shared" si="8"/>
        <v>N</v>
      </c>
      <c r="AJ134" s="21" t="str">
        <f t="shared" si="10"/>
        <v>N</v>
      </c>
      <c r="AK134" s="21" t="str">
        <f t="shared" si="11"/>
        <v>N</v>
      </c>
      <c r="AL134" s="100">
        <f t="shared" si="12"/>
        <v>0</v>
      </c>
      <c r="AM134" s="99" t="str">
        <f t="shared" si="13"/>
        <v/>
      </c>
      <c r="AW134" s="14"/>
      <c r="AX134" s="14"/>
      <c r="AY134" s="14"/>
      <c r="AZ134" s="14"/>
      <c r="BA134" s="14"/>
      <c r="BB134" s="14"/>
      <c r="BC134" s="14"/>
      <c r="BD134" s="14"/>
      <c r="BE134" s="14"/>
      <c r="BF134" s="14"/>
      <c r="BG134" s="14"/>
      <c r="BJ134" s="92"/>
    </row>
    <row r="135" spans="1:62" x14ac:dyDescent="0.3">
      <c r="A135" s="79"/>
      <c r="B135" s="79"/>
      <c r="J135" s="80" t="str">
        <f t="shared" si="14"/>
        <v>?</v>
      </c>
      <c r="AA135" s="12">
        <f t="shared" si="9"/>
        <v>0</v>
      </c>
      <c r="AI135" s="21" t="str">
        <f t="shared" si="8"/>
        <v>N</v>
      </c>
      <c r="AJ135" s="21" t="str">
        <f t="shared" si="10"/>
        <v>N</v>
      </c>
      <c r="AK135" s="21" t="str">
        <f t="shared" si="11"/>
        <v>N</v>
      </c>
      <c r="AL135" s="100">
        <f t="shared" si="12"/>
        <v>0</v>
      </c>
      <c r="AM135" s="99" t="str">
        <f t="shared" si="13"/>
        <v/>
      </c>
      <c r="AW135" s="14"/>
      <c r="AX135" s="14"/>
      <c r="AY135" s="14"/>
      <c r="AZ135" s="14"/>
      <c r="BA135" s="14"/>
      <c r="BB135" s="14"/>
      <c r="BC135" s="14"/>
      <c r="BD135" s="14"/>
      <c r="BE135" s="14"/>
      <c r="BF135" s="14"/>
      <c r="BG135" s="14"/>
      <c r="BJ135" s="92"/>
    </row>
    <row r="136" spans="1:62" x14ac:dyDescent="0.3">
      <c r="A136" s="79"/>
      <c r="B136" s="79"/>
      <c r="J136" s="80" t="str">
        <f t="shared" si="14"/>
        <v>?</v>
      </c>
      <c r="AA136" s="12">
        <f t="shared" si="9"/>
        <v>0</v>
      </c>
      <c r="AI136" s="21" t="str">
        <f t="shared" si="8"/>
        <v>N</v>
      </c>
      <c r="AJ136" s="21" t="str">
        <f t="shared" si="10"/>
        <v>N</v>
      </c>
      <c r="AK136" s="21" t="str">
        <f t="shared" si="11"/>
        <v>N</v>
      </c>
      <c r="AL136" s="100">
        <f t="shared" si="12"/>
        <v>0</v>
      </c>
      <c r="AM136" s="99" t="str">
        <f t="shared" si="13"/>
        <v/>
      </c>
      <c r="BJ136" s="92"/>
    </row>
    <row r="137" spans="1:62" x14ac:dyDescent="0.3">
      <c r="A137" s="79"/>
      <c r="B137" s="79"/>
      <c r="J137" s="80" t="str">
        <f t="shared" si="14"/>
        <v>?</v>
      </c>
      <c r="AA137" s="12">
        <f t="shared" si="9"/>
        <v>0</v>
      </c>
      <c r="AI137" s="21" t="str">
        <f t="shared" ref="AI137:AI200" si="15">IF(T137="(+)","Y", "N")</f>
        <v>N</v>
      </c>
      <c r="AJ137" s="21" t="str">
        <f t="shared" si="10"/>
        <v>N</v>
      </c>
      <c r="AK137" s="21" t="str">
        <f t="shared" si="11"/>
        <v>N</v>
      </c>
      <c r="AL137" s="100">
        <f t="shared" si="12"/>
        <v>0</v>
      </c>
      <c r="AM137" s="99" t="str">
        <f t="shared" si="13"/>
        <v/>
      </c>
      <c r="BJ137" s="92"/>
    </row>
    <row r="138" spans="1:62" x14ac:dyDescent="0.3">
      <c r="A138" s="79"/>
      <c r="B138" s="79"/>
      <c r="J138" s="80" t="str">
        <f t="shared" si="14"/>
        <v>?</v>
      </c>
      <c r="AA138" s="12">
        <f t="shared" ref="AA138:AA201" si="16">COUNTA(T138:W138)</f>
        <v>0</v>
      </c>
      <c r="AI138" s="21" t="str">
        <f t="shared" si="15"/>
        <v>N</v>
      </c>
      <c r="AJ138" s="21" t="str">
        <f t="shared" ref="AJ138:AJ201" si="17">IF(AI138="Y","LC",  IF(U138="(+)", "Prob",IF(V138="(+)","Susp","N")))</f>
        <v>N</v>
      </c>
      <c r="AK138" s="21" t="str">
        <f t="shared" ref="AK138:AK201" si="18">IF(OR(AJ138="LC",AJ138="Prob", AJ138="Susp"),"Y","N")</f>
        <v>N</v>
      </c>
      <c r="AL138" s="100">
        <f t="shared" ref="AL138:AL201" si="19">MIN(S138,O138)</f>
        <v>0</v>
      </c>
      <c r="AM138" s="99" t="str">
        <f t="shared" ref="AM138:AM201" si="20">IF(AL138=0,"",AL138)</f>
        <v/>
      </c>
      <c r="BJ138" s="92"/>
    </row>
    <row r="139" spans="1:62" x14ac:dyDescent="0.3">
      <c r="A139" s="79"/>
      <c r="B139" s="79"/>
      <c r="J139" s="80" t="str">
        <f t="shared" si="14"/>
        <v>?</v>
      </c>
      <c r="AA139" s="12">
        <f t="shared" si="16"/>
        <v>0</v>
      </c>
      <c r="AI139" s="21" t="str">
        <f t="shared" si="15"/>
        <v>N</v>
      </c>
      <c r="AJ139" s="21" t="str">
        <f t="shared" si="17"/>
        <v>N</v>
      </c>
      <c r="AK139" s="21" t="str">
        <f t="shared" si="18"/>
        <v>N</v>
      </c>
      <c r="AL139" s="100">
        <f t="shared" si="19"/>
        <v>0</v>
      </c>
      <c r="AM139" s="99" t="str">
        <f t="shared" si="20"/>
        <v/>
      </c>
      <c r="BJ139" s="92"/>
    </row>
    <row r="140" spans="1:62" x14ac:dyDescent="0.3">
      <c r="A140" s="79"/>
      <c r="B140" s="79"/>
      <c r="J140" s="80" t="str">
        <f t="shared" si="14"/>
        <v>?</v>
      </c>
      <c r="AA140" s="12">
        <f t="shared" si="16"/>
        <v>0</v>
      </c>
      <c r="AI140" s="21" t="str">
        <f t="shared" si="15"/>
        <v>N</v>
      </c>
      <c r="AJ140" s="21" t="str">
        <f t="shared" si="17"/>
        <v>N</v>
      </c>
      <c r="AK140" s="21" t="str">
        <f t="shared" si="18"/>
        <v>N</v>
      </c>
      <c r="AL140" s="100">
        <f t="shared" si="19"/>
        <v>0</v>
      </c>
      <c r="AM140" s="99" t="str">
        <f t="shared" si="20"/>
        <v/>
      </c>
      <c r="BJ140" s="92"/>
    </row>
    <row r="141" spans="1:62" x14ac:dyDescent="0.3">
      <c r="A141" s="79"/>
      <c r="B141" s="79"/>
      <c r="J141" s="80" t="str">
        <f t="shared" si="14"/>
        <v>?</v>
      </c>
      <c r="AA141" s="12">
        <f t="shared" si="16"/>
        <v>0</v>
      </c>
      <c r="AI141" s="21" t="str">
        <f t="shared" si="15"/>
        <v>N</v>
      </c>
      <c r="AJ141" s="21" t="str">
        <f t="shared" si="17"/>
        <v>N</v>
      </c>
      <c r="AK141" s="21" t="str">
        <f t="shared" si="18"/>
        <v>N</v>
      </c>
      <c r="AL141" s="100">
        <f t="shared" si="19"/>
        <v>0</v>
      </c>
      <c r="AM141" s="99" t="str">
        <f t="shared" si="20"/>
        <v/>
      </c>
      <c r="BJ141" s="92"/>
    </row>
    <row r="142" spans="1:62" x14ac:dyDescent="0.3">
      <c r="A142" s="79"/>
      <c r="B142" s="79"/>
      <c r="J142" s="80" t="str">
        <f t="shared" si="14"/>
        <v>?</v>
      </c>
      <c r="AA142" s="12">
        <f t="shared" si="16"/>
        <v>0</v>
      </c>
      <c r="AI142" s="21" t="str">
        <f t="shared" si="15"/>
        <v>N</v>
      </c>
      <c r="AJ142" s="21" t="str">
        <f t="shared" si="17"/>
        <v>N</v>
      </c>
      <c r="AK142" s="21" t="str">
        <f t="shared" si="18"/>
        <v>N</v>
      </c>
      <c r="AL142" s="100">
        <f t="shared" si="19"/>
        <v>0</v>
      </c>
      <c r="AM142" s="99" t="str">
        <f t="shared" si="20"/>
        <v/>
      </c>
      <c r="BJ142" s="92"/>
    </row>
    <row r="143" spans="1:62" x14ac:dyDescent="0.3">
      <c r="A143" s="79"/>
      <c r="B143" s="79"/>
      <c r="J143" s="80" t="str">
        <f t="shared" si="14"/>
        <v>?</v>
      </c>
      <c r="AA143" s="12">
        <f t="shared" si="16"/>
        <v>0</v>
      </c>
      <c r="AI143" s="21" t="str">
        <f t="shared" si="15"/>
        <v>N</v>
      </c>
      <c r="AJ143" s="21" t="str">
        <f t="shared" si="17"/>
        <v>N</v>
      </c>
      <c r="AK143" s="21" t="str">
        <f t="shared" si="18"/>
        <v>N</v>
      </c>
      <c r="AL143" s="100">
        <f t="shared" si="19"/>
        <v>0</v>
      </c>
      <c r="AM143" s="99" t="str">
        <f t="shared" si="20"/>
        <v/>
      </c>
      <c r="BJ143" s="92"/>
    </row>
    <row r="144" spans="1:62" x14ac:dyDescent="0.3">
      <c r="A144" s="79"/>
      <c r="B144" s="79"/>
      <c r="J144" s="80" t="str">
        <f t="shared" si="14"/>
        <v>?</v>
      </c>
      <c r="AA144" s="12">
        <f t="shared" si="16"/>
        <v>0</v>
      </c>
      <c r="AI144" s="21" t="str">
        <f t="shared" si="15"/>
        <v>N</v>
      </c>
      <c r="AJ144" s="21" t="str">
        <f t="shared" si="17"/>
        <v>N</v>
      </c>
      <c r="AK144" s="21" t="str">
        <f t="shared" si="18"/>
        <v>N</v>
      </c>
      <c r="AL144" s="100">
        <f t="shared" si="19"/>
        <v>0</v>
      </c>
      <c r="AM144" s="99" t="str">
        <f t="shared" si="20"/>
        <v/>
      </c>
      <c r="BJ144" s="92"/>
    </row>
    <row r="145" spans="1:62" x14ac:dyDescent="0.3">
      <c r="A145" s="79"/>
      <c r="B145" s="79"/>
      <c r="J145" s="80" t="str">
        <f t="shared" si="14"/>
        <v>?</v>
      </c>
      <c r="AA145" s="12">
        <f t="shared" si="16"/>
        <v>0</v>
      </c>
      <c r="AI145" s="21" t="str">
        <f t="shared" si="15"/>
        <v>N</v>
      </c>
      <c r="AJ145" s="21" t="str">
        <f t="shared" si="17"/>
        <v>N</v>
      </c>
      <c r="AK145" s="21" t="str">
        <f t="shared" si="18"/>
        <v>N</v>
      </c>
      <c r="AL145" s="100">
        <f t="shared" si="19"/>
        <v>0</v>
      </c>
      <c r="AM145" s="99" t="str">
        <f t="shared" si="20"/>
        <v/>
      </c>
      <c r="BJ145" s="92"/>
    </row>
    <row r="146" spans="1:62" x14ac:dyDescent="0.3">
      <c r="A146" s="79"/>
      <c r="B146" s="79"/>
      <c r="J146" s="80" t="str">
        <f t="shared" si="14"/>
        <v>?</v>
      </c>
      <c r="AA146" s="12">
        <f t="shared" si="16"/>
        <v>0</v>
      </c>
      <c r="AI146" s="21" t="str">
        <f t="shared" si="15"/>
        <v>N</v>
      </c>
      <c r="AJ146" s="21" t="str">
        <f t="shared" si="17"/>
        <v>N</v>
      </c>
      <c r="AK146" s="21" t="str">
        <f t="shared" si="18"/>
        <v>N</v>
      </c>
      <c r="AL146" s="100">
        <f t="shared" si="19"/>
        <v>0</v>
      </c>
      <c r="AM146" s="99" t="str">
        <f t="shared" si="20"/>
        <v/>
      </c>
      <c r="BJ146" s="92"/>
    </row>
    <row r="147" spans="1:62" x14ac:dyDescent="0.3">
      <c r="A147" s="79"/>
      <c r="B147" s="79"/>
      <c r="J147" s="80" t="str">
        <f t="shared" si="14"/>
        <v>?</v>
      </c>
      <c r="AA147" s="12">
        <f t="shared" si="16"/>
        <v>0</v>
      </c>
      <c r="AI147" s="21" t="str">
        <f t="shared" si="15"/>
        <v>N</v>
      </c>
      <c r="AJ147" s="21" t="str">
        <f t="shared" si="17"/>
        <v>N</v>
      </c>
      <c r="AK147" s="21" t="str">
        <f t="shared" si="18"/>
        <v>N</v>
      </c>
      <c r="AL147" s="100">
        <f t="shared" si="19"/>
        <v>0</v>
      </c>
      <c r="AM147" s="99" t="str">
        <f t="shared" si="20"/>
        <v/>
      </c>
      <c r="BJ147" s="92"/>
    </row>
    <row r="148" spans="1:62" x14ac:dyDescent="0.3">
      <c r="A148" s="79"/>
      <c r="B148" s="79"/>
      <c r="J148" s="80" t="str">
        <f t="shared" si="14"/>
        <v>?</v>
      </c>
      <c r="AA148" s="12">
        <f t="shared" si="16"/>
        <v>0</v>
      </c>
      <c r="AI148" s="21" t="str">
        <f t="shared" si="15"/>
        <v>N</v>
      </c>
      <c r="AJ148" s="21" t="str">
        <f t="shared" si="17"/>
        <v>N</v>
      </c>
      <c r="AK148" s="21" t="str">
        <f t="shared" si="18"/>
        <v>N</v>
      </c>
      <c r="AL148" s="100">
        <f t="shared" si="19"/>
        <v>0</v>
      </c>
      <c r="AM148" s="99" t="str">
        <f t="shared" si="20"/>
        <v/>
      </c>
      <c r="BJ148" s="92"/>
    </row>
    <row r="149" spans="1:62" x14ac:dyDescent="0.3">
      <c r="A149" s="79"/>
      <c r="B149" s="79"/>
      <c r="J149" s="80" t="str">
        <f t="shared" si="14"/>
        <v>?</v>
      </c>
      <c r="AA149" s="12">
        <f t="shared" si="16"/>
        <v>0</v>
      </c>
      <c r="AI149" s="21" t="str">
        <f t="shared" si="15"/>
        <v>N</v>
      </c>
      <c r="AJ149" s="21" t="str">
        <f t="shared" si="17"/>
        <v>N</v>
      </c>
      <c r="AK149" s="21" t="str">
        <f t="shared" si="18"/>
        <v>N</v>
      </c>
      <c r="AL149" s="100">
        <f t="shared" si="19"/>
        <v>0</v>
      </c>
      <c r="AM149" s="99" t="str">
        <f t="shared" si="20"/>
        <v/>
      </c>
      <c r="BJ149" s="92"/>
    </row>
    <row r="150" spans="1:62" x14ac:dyDescent="0.3">
      <c r="A150" s="79"/>
      <c r="B150" s="79"/>
      <c r="J150" s="80" t="str">
        <f t="shared" si="14"/>
        <v>?</v>
      </c>
      <c r="AA150" s="12">
        <f t="shared" si="16"/>
        <v>0</v>
      </c>
      <c r="AI150" s="21" t="str">
        <f t="shared" si="15"/>
        <v>N</v>
      </c>
      <c r="AJ150" s="21" t="str">
        <f t="shared" si="17"/>
        <v>N</v>
      </c>
      <c r="AK150" s="21" t="str">
        <f t="shared" si="18"/>
        <v>N</v>
      </c>
      <c r="AL150" s="100">
        <f t="shared" si="19"/>
        <v>0</v>
      </c>
      <c r="AM150" s="99" t="str">
        <f t="shared" si="20"/>
        <v/>
      </c>
      <c r="BJ150" s="92"/>
    </row>
    <row r="151" spans="1:62" x14ac:dyDescent="0.3">
      <c r="A151" s="79"/>
      <c r="B151" s="79"/>
      <c r="J151" s="80" t="str">
        <f t="shared" si="14"/>
        <v>?</v>
      </c>
      <c r="AA151" s="12">
        <f t="shared" si="16"/>
        <v>0</v>
      </c>
      <c r="AI151" s="21" t="str">
        <f t="shared" si="15"/>
        <v>N</v>
      </c>
      <c r="AJ151" s="21" t="str">
        <f t="shared" si="17"/>
        <v>N</v>
      </c>
      <c r="AK151" s="21" t="str">
        <f t="shared" si="18"/>
        <v>N</v>
      </c>
      <c r="AL151" s="100">
        <f t="shared" si="19"/>
        <v>0</v>
      </c>
      <c r="AM151" s="99" t="str">
        <f t="shared" si="20"/>
        <v/>
      </c>
      <c r="BJ151" s="92"/>
    </row>
    <row r="152" spans="1:62" x14ac:dyDescent="0.3">
      <c r="A152" s="79"/>
      <c r="B152" s="79"/>
      <c r="J152" s="80" t="str">
        <f t="shared" si="14"/>
        <v>?</v>
      </c>
      <c r="AA152" s="12">
        <f t="shared" si="16"/>
        <v>0</v>
      </c>
      <c r="AI152" s="21" t="str">
        <f t="shared" si="15"/>
        <v>N</v>
      </c>
      <c r="AJ152" s="21" t="str">
        <f t="shared" si="17"/>
        <v>N</v>
      </c>
      <c r="AK152" s="21" t="str">
        <f t="shared" si="18"/>
        <v>N</v>
      </c>
      <c r="AL152" s="100">
        <f t="shared" si="19"/>
        <v>0</v>
      </c>
      <c r="AM152" s="99" t="str">
        <f t="shared" si="20"/>
        <v/>
      </c>
      <c r="BJ152" s="92"/>
    </row>
    <row r="153" spans="1:62" x14ac:dyDescent="0.3">
      <c r="A153" s="79"/>
      <c r="B153" s="79"/>
      <c r="J153" s="80" t="str">
        <f t="shared" si="14"/>
        <v>?</v>
      </c>
      <c r="AA153" s="12">
        <f t="shared" si="16"/>
        <v>0</v>
      </c>
      <c r="AI153" s="21" t="str">
        <f t="shared" si="15"/>
        <v>N</v>
      </c>
      <c r="AJ153" s="21" t="str">
        <f t="shared" si="17"/>
        <v>N</v>
      </c>
      <c r="AK153" s="21" t="str">
        <f t="shared" si="18"/>
        <v>N</v>
      </c>
      <c r="AL153" s="100">
        <f t="shared" si="19"/>
        <v>0</v>
      </c>
      <c r="AM153" s="99" t="str">
        <f t="shared" si="20"/>
        <v/>
      </c>
      <c r="BJ153" s="92"/>
    </row>
    <row r="154" spans="1:62" x14ac:dyDescent="0.3">
      <c r="A154" s="79"/>
      <c r="B154" s="79"/>
      <c r="J154" s="80" t="str">
        <f t="shared" si="14"/>
        <v>?</v>
      </c>
      <c r="AA154" s="12">
        <f t="shared" si="16"/>
        <v>0</v>
      </c>
      <c r="AI154" s="21" t="str">
        <f t="shared" si="15"/>
        <v>N</v>
      </c>
      <c r="AJ154" s="21" t="str">
        <f t="shared" si="17"/>
        <v>N</v>
      </c>
      <c r="AK154" s="21" t="str">
        <f t="shared" si="18"/>
        <v>N</v>
      </c>
      <c r="AL154" s="100">
        <f t="shared" si="19"/>
        <v>0</v>
      </c>
      <c r="AM154" s="99" t="str">
        <f t="shared" si="20"/>
        <v/>
      </c>
      <c r="BJ154" s="92"/>
    </row>
    <row r="155" spans="1:62" x14ac:dyDescent="0.3">
      <c r="A155" s="79"/>
      <c r="B155" s="79"/>
      <c r="J155" s="80" t="str">
        <f t="shared" si="14"/>
        <v>?</v>
      </c>
      <c r="AA155" s="12">
        <f t="shared" si="16"/>
        <v>0</v>
      </c>
      <c r="AI155" s="21" t="str">
        <f t="shared" si="15"/>
        <v>N</v>
      </c>
      <c r="AJ155" s="21" t="str">
        <f t="shared" si="17"/>
        <v>N</v>
      </c>
      <c r="AK155" s="21" t="str">
        <f t="shared" si="18"/>
        <v>N</v>
      </c>
      <c r="AL155" s="100">
        <f t="shared" si="19"/>
        <v>0</v>
      </c>
      <c r="AM155" s="99" t="str">
        <f t="shared" si="20"/>
        <v/>
      </c>
      <c r="BJ155" s="92"/>
    </row>
    <row r="156" spans="1:62" x14ac:dyDescent="0.3">
      <c r="A156" s="79"/>
      <c r="B156" s="79"/>
      <c r="J156" s="80" t="str">
        <f t="shared" si="14"/>
        <v>?</v>
      </c>
      <c r="AA156" s="12">
        <f t="shared" si="16"/>
        <v>0</v>
      </c>
      <c r="AI156" s="21" t="str">
        <f t="shared" si="15"/>
        <v>N</v>
      </c>
      <c r="AJ156" s="21" t="str">
        <f t="shared" si="17"/>
        <v>N</v>
      </c>
      <c r="AK156" s="21" t="str">
        <f t="shared" si="18"/>
        <v>N</v>
      </c>
      <c r="AL156" s="100">
        <f t="shared" si="19"/>
        <v>0</v>
      </c>
      <c r="AM156" s="99" t="str">
        <f t="shared" si="20"/>
        <v/>
      </c>
      <c r="BJ156" s="92"/>
    </row>
    <row r="157" spans="1:62" x14ac:dyDescent="0.3">
      <c r="A157" s="79"/>
      <c r="B157" s="79"/>
      <c r="J157" s="80" t="str">
        <f t="shared" si="14"/>
        <v>?</v>
      </c>
      <c r="AA157" s="12">
        <f t="shared" si="16"/>
        <v>0</v>
      </c>
      <c r="AI157" s="21" t="str">
        <f t="shared" si="15"/>
        <v>N</v>
      </c>
      <c r="AJ157" s="21" t="str">
        <f t="shared" si="17"/>
        <v>N</v>
      </c>
      <c r="AK157" s="21" t="str">
        <f t="shared" si="18"/>
        <v>N</v>
      </c>
      <c r="AL157" s="100">
        <f t="shared" si="19"/>
        <v>0</v>
      </c>
      <c r="AM157" s="99" t="str">
        <f t="shared" si="20"/>
        <v/>
      </c>
      <c r="BJ157" s="92"/>
    </row>
    <row r="158" spans="1:62" x14ac:dyDescent="0.3">
      <c r="A158" s="79"/>
      <c r="B158" s="79"/>
      <c r="J158" s="80" t="str">
        <f t="shared" ref="J158:J221" si="21">IF(ISBLANK(I158),"?",ROUNDDOWN((S158-I158)/365.25,0))</f>
        <v>?</v>
      </c>
      <c r="AA158" s="12">
        <f t="shared" si="16"/>
        <v>0</v>
      </c>
      <c r="AI158" s="21" t="str">
        <f t="shared" si="15"/>
        <v>N</v>
      </c>
      <c r="AJ158" s="21" t="str">
        <f t="shared" si="17"/>
        <v>N</v>
      </c>
      <c r="AK158" s="21" t="str">
        <f t="shared" si="18"/>
        <v>N</v>
      </c>
      <c r="AL158" s="100">
        <f t="shared" si="19"/>
        <v>0</v>
      </c>
      <c r="AM158" s="99" t="str">
        <f t="shared" si="20"/>
        <v/>
      </c>
      <c r="BJ158" s="92"/>
    </row>
    <row r="159" spans="1:62" x14ac:dyDescent="0.3">
      <c r="A159" s="79"/>
      <c r="B159" s="79"/>
      <c r="J159" s="80" t="str">
        <f t="shared" si="21"/>
        <v>?</v>
      </c>
      <c r="AA159" s="12">
        <f t="shared" si="16"/>
        <v>0</v>
      </c>
      <c r="AI159" s="21" t="str">
        <f t="shared" si="15"/>
        <v>N</v>
      </c>
      <c r="AJ159" s="21" t="str">
        <f t="shared" si="17"/>
        <v>N</v>
      </c>
      <c r="AK159" s="21" t="str">
        <f t="shared" si="18"/>
        <v>N</v>
      </c>
      <c r="AL159" s="100">
        <f t="shared" si="19"/>
        <v>0</v>
      </c>
      <c r="AM159" s="99" t="str">
        <f t="shared" si="20"/>
        <v/>
      </c>
      <c r="BJ159" s="92"/>
    </row>
    <row r="160" spans="1:62" x14ac:dyDescent="0.3">
      <c r="A160" s="79"/>
      <c r="B160" s="79"/>
      <c r="J160" s="80" t="str">
        <f t="shared" si="21"/>
        <v>?</v>
      </c>
      <c r="AA160" s="12">
        <f t="shared" si="16"/>
        <v>0</v>
      </c>
      <c r="AI160" s="21" t="str">
        <f t="shared" si="15"/>
        <v>N</v>
      </c>
      <c r="AJ160" s="21" t="str">
        <f t="shared" si="17"/>
        <v>N</v>
      </c>
      <c r="AK160" s="21" t="str">
        <f t="shared" si="18"/>
        <v>N</v>
      </c>
      <c r="AL160" s="100">
        <f t="shared" si="19"/>
        <v>0</v>
      </c>
      <c r="AM160" s="99" t="str">
        <f t="shared" si="20"/>
        <v/>
      </c>
      <c r="BJ160" s="92"/>
    </row>
    <row r="161" spans="1:62" x14ac:dyDescent="0.3">
      <c r="A161" s="79"/>
      <c r="B161" s="79"/>
      <c r="J161" s="80" t="str">
        <f t="shared" si="21"/>
        <v>?</v>
      </c>
      <c r="AA161" s="12">
        <f t="shared" si="16"/>
        <v>0</v>
      </c>
      <c r="AI161" s="21" t="str">
        <f t="shared" si="15"/>
        <v>N</v>
      </c>
      <c r="AJ161" s="21" t="str">
        <f t="shared" si="17"/>
        <v>N</v>
      </c>
      <c r="AK161" s="21" t="str">
        <f t="shared" si="18"/>
        <v>N</v>
      </c>
      <c r="AL161" s="100">
        <f t="shared" si="19"/>
        <v>0</v>
      </c>
      <c r="AM161" s="99" t="str">
        <f t="shared" si="20"/>
        <v/>
      </c>
      <c r="BJ161" s="92"/>
    </row>
    <row r="162" spans="1:62" x14ac:dyDescent="0.3">
      <c r="A162" s="79"/>
      <c r="B162" s="79"/>
      <c r="J162" s="80" t="str">
        <f t="shared" si="21"/>
        <v>?</v>
      </c>
      <c r="AA162" s="12">
        <f t="shared" si="16"/>
        <v>0</v>
      </c>
      <c r="AI162" s="21" t="str">
        <f t="shared" si="15"/>
        <v>N</v>
      </c>
      <c r="AJ162" s="21" t="str">
        <f t="shared" si="17"/>
        <v>N</v>
      </c>
      <c r="AK162" s="21" t="str">
        <f t="shared" si="18"/>
        <v>N</v>
      </c>
      <c r="AL162" s="100">
        <f t="shared" si="19"/>
        <v>0</v>
      </c>
      <c r="AM162" s="99" t="str">
        <f t="shared" si="20"/>
        <v/>
      </c>
      <c r="BJ162" s="92"/>
    </row>
    <row r="163" spans="1:62" x14ac:dyDescent="0.3">
      <c r="A163" s="79"/>
      <c r="B163" s="79"/>
      <c r="J163" s="80" t="str">
        <f t="shared" si="21"/>
        <v>?</v>
      </c>
      <c r="AA163" s="12">
        <f t="shared" si="16"/>
        <v>0</v>
      </c>
      <c r="AI163" s="21" t="str">
        <f t="shared" si="15"/>
        <v>N</v>
      </c>
      <c r="AJ163" s="21" t="str">
        <f t="shared" si="17"/>
        <v>N</v>
      </c>
      <c r="AK163" s="21" t="str">
        <f t="shared" si="18"/>
        <v>N</v>
      </c>
      <c r="AL163" s="100">
        <f t="shared" si="19"/>
        <v>0</v>
      </c>
      <c r="AM163" s="99" t="str">
        <f t="shared" si="20"/>
        <v/>
      </c>
      <c r="BJ163" s="92"/>
    </row>
    <row r="164" spans="1:62" x14ac:dyDescent="0.3">
      <c r="A164" s="79"/>
      <c r="B164" s="79"/>
      <c r="J164" s="80" t="str">
        <f t="shared" si="21"/>
        <v>?</v>
      </c>
      <c r="AA164" s="12">
        <f t="shared" si="16"/>
        <v>0</v>
      </c>
      <c r="AI164" s="21" t="str">
        <f t="shared" si="15"/>
        <v>N</v>
      </c>
      <c r="AJ164" s="21" t="str">
        <f t="shared" si="17"/>
        <v>N</v>
      </c>
      <c r="AK164" s="21" t="str">
        <f t="shared" si="18"/>
        <v>N</v>
      </c>
      <c r="AL164" s="100">
        <f t="shared" si="19"/>
        <v>0</v>
      </c>
      <c r="AM164" s="99" t="str">
        <f t="shared" si="20"/>
        <v/>
      </c>
      <c r="BJ164" s="92"/>
    </row>
    <row r="165" spans="1:62" x14ac:dyDescent="0.3">
      <c r="A165" s="79"/>
      <c r="B165" s="79"/>
      <c r="J165" s="80" t="str">
        <f t="shared" si="21"/>
        <v>?</v>
      </c>
      <c r="AA165" s="12">
        <f t="shared" si="16"/>
        <v>0</v>
      </c>
      <c r="AI165" s="21" t="str">
        <f t="shared" si="15"/>
        <v>N</v>
      </c>
      <c r="AJ165" s="21" t="str">
        <f t="shared" si="17"/>
        <v>N</v>
      </c>
      <c r="AK165" s="21" t="str">
        <f t="shared" si="18"/>
        <v>N</v>
      </c>
      <c r="AL165" s="100">
        <f t="shared" si="19"/>
        <v>0</v>
      </c>
      <c r="AM165" s="99" t="str">
        <f t="shared" si="20"/>
        <v/>
      </c>
      <c r="BJ165" s="92"/>
    </row>
    <row r="166" spans="1:62" x14ac:dyDescent="0.3">
      <c r="A166" s="79"/>
      <c r="B166" s="79"/>
      <c r="J166" s="80" t="str">
        <f t="shared" si="21"/>
        <v>?</v>
      </c>
      <c r="AA166" s="12">
        <f t="shared" si="16"/>
        <v>0</v>
      </c>
      <c r="AI166" s="21" t="str">
        <f t="shared" si="15"/>
        <v>N</v>
      </c>
      <c r="AJ166" s="21" t="str">
        <f t="shared" si="17"/>
        <v>N</v>
      </c>
      <c r="AK166" s="21" t="str">
        <f t="shared" si="18"/>
        <v>N</v>
      </c>
      <c r="AL166" s="100">
        <f t="shared" si="19"/>
        <v>0</v>
      </c>
      <c r="AM166" s="99" t="str">
        <f t="shared" si="20"/>
        <v/>
      </c>
      <c r="BJ166" s="92"/>
    </row>
    <row r="167" spans="1:62" x14ac:dyDescent="0.3">
      <c r="A167" s="79"/>
      <c r="B167" s="79"/>
      <c r="J167" s="80" t="str">
        <f t="shared" si="21"/>
        <v>?</v>
      </c>
      <c r="AA167" s="12">
        <f t="shared" si="16"/>
        <v>0</v>
      </c>
      <c r="AI167" s="21" t="str">
        <f t="shared" si="15"/>
        <v>N</v>
      </c>
      <c r="AJ167" s="21" t="str">
        <f t="shared" si="17"/>
        <v>N</v>
      </c>
      <c r="AK167" s="21" t="str">
        <f t="shared" si="18"/>
        <v>N</v>
      </c>
      <c r="AL167" s="100">
        <f t="shared" si="19"/>
        <v>0</v>
      </c>
      <c r="AM167" s="99" t="str">
        <f t="shared" si="20"/>
        <v/>
      </c>
      <c r="BJ167" s="92"/>
    </row>
    <row r="168" spans="1:62" x14ac:dyDescent="0.3">
      <c r="A168" s="79"/>
      <c r="B168" s="79"/>
      <c r="J168" s="80" t="str">
        <f t="shared" si="21"/>
        <v>?</v>
      </c>
      <c r="AA168" s="12">
        <f t="shared" si="16"/>
        <v>0</v>
      </c>
      <c r="AI168" s="21" t="str">
        <f t="shared" si="15"/>
        <v>N</v>
      </c>
      <c r="AJ168" s="21" t="str">
        <f t="shared" si="17"/>
        <v>N</v>
      </c>
      <c r="AK168" s="21" t="str">
        <f t="shared" si="18"/>
        <v>N</v>
      </c>
      <c r="AL168" s="100">
        <f t="shared" si="19"/>
        <v>0</v>
      </c>
      <c r="AM168" s="99" t="str">
        <f t="shared" si="20"/>
        <v/>
      </c>
      <c r="BJ168" s="92"/>
    </row>
    <row r="169" spans="1:62" x14ac:dyDescent="0.3">
      <c r="A169" s="79"/>
      <c r="B169" s="79"/>
      <c r="J169" s="80" t="str">
        <f t="shared" si="21"/>
        <v>?</v>
      </c>
      <c r="AA169" s="12">
        <f t="shared" si="16"/>
        <v>0</v>
      </c>
      <c r="AI169" s="21" t="str">
        <f t="shared" si="15"/>
        <v>N</v>
      </c>
      <c r="AJ169" s="21" t="str">
        <f t="shared" si="17"/>
        <v>N</v>
      </c>
      <c r="AK169" s="21" t="str">
        <f t="shared" si="18"/>
        <v>N</v>
      </c>
      <c r="AL169" s="100">
        <f t="shared" si="19"/>
        <v>0</v>
      </c>
      <c r="AM169" s="99" t="str">
        <f t="shared" si="20"/>
        <v/>
      </c>
      <c r="BJ169" s="92"/>
    </row>
    <row r="170" spans="1:62" x14ac:dyDescent="0.3">
      <c r="A170" s="79"/>
      <c r="B170" s="79"/>
      <c r="J170" s="80" t="str">
        <f t="shared" si="21"/>
        <v>?</v>
      </c>
      <c r="AA170" s="12">
        <f t="shared" si="16"/>
        <v>0</v>
      </c>
      <c r="AI170" s="21" t="str">
        <f t="shared" si="15"/>
        <v>N</v>
      </c>
      <c r="AJ170" s="21" t="str">
        <f t="shared" si="17"/>
        <v>N</v>
      </c>
      <c r="AK170" s="21" t="str">
        <f t="shared" si="18"/>
        <v>N</v>
      </c>
      <c r="AL170" s="100">
        <f t="shared" si="19"/>
        <v>0</v>
      </c>
      <c r="AM170" s="99" t="str">
        <f t="shared" si="20"/>
        <v/>
      </c>
      <c r="BJ170" s="92"/>
    </row>
    <row r="171" spans="1:62" x14ac:dyDescent="0.3">
      <c r="A171" s="79"/>
      <c r="B171" s="79"/>
      <c r="J171" s="80" t="str">
        <f t="shared" si="21"/>
        <v>?</v>
      </c>
      <c r="AA171" s="12">
        <f t="shared" si="16"/>
        <v>0</v>
      </c>
      <c r="AI171" s="21" t="str">
        <f t="shared" si="15"/>
        <v>N</v>
      </c>
      <c r="AJ171" s="21" t="str">
        <f t="shared" si="17"/>
        <v>N</v>
      </c>
      <c r="AK171" s="21" t="str">
        <f t="shared" si="18"/>
        <v>N</v>
      </c>
      <c r="AL171" s="100">
        <f t="shared" si="19"/>
        <v>0</v>
      </c>
      <c r="AM171" s="99" t="str">
        <f t="shared" si="20"/>
        <v/>
      </c>
      <c r="BJ171" s="92"/>
    </row>
    <row r="172" spans="1:62" x14ac:dyDescent="0.3">
      <c r="A172" s="79"/>
      <c r="B172" s="79"/>
      <c r="J172" s="80" t="str">
        <f t="shared" si="21"/>
        <v>?</v>
      </c>
      <c r="AA172" s="12">
        <f t="shared" si="16"/>
        <v>0</v>
      </c>
      <c r="AI172" s="21" t="str">
        <f t="shared" si="15"/>
        <v>N</v>
      </c>
      <c r="AJ172" s="21" t="str">
        <f t="shared" si="17"/>
        <v>N</v>
      </c>
      <c r="AK172" s="21" t="str">
        <f t="shared" si="18"/>
        <v>N</v>
      </c>
      <c r="AL172" s="100">
        <f t="shared" si="19"/>
        <v>0</v>
      </c>
      <c r="AM172" s="99" t="str">
        <f t="shared" si="20"/>
        <v/>
      </c>
      <c r="BJ172" s="92"/>
    </row>
    <row r="173" spans="1:62" x14ac:dyDescent="0.3">
      <c r="A173" s="79"/>
      <c r="B173" s="79"/>
      <c r="J173" s="80" t="str">
        <f t="shared" si="21"/>
        <v>?</v>
      </c>
      <c r="AA173" s="12">
        <f t="shared" si="16"/>
        <v>0</v>
      </c>
      <c r="AI173" s="21" t="str">
        <f t="shared" si="15"/>
        <v>N</v>
      </c>
      <c r="AJ173" s="21" t="str">
        <f t="shared" si="17"/>
        <v>N</v>
      </c>
      <c r="AK173" s="21" t="str">
        <f t="shared" si="18"/>
        <v>N</v>
      </c>
      <c r="AL173" s="100">
        <f t="shared" si="19"/>
        <v>0</v>
      </c>
      <c r="AM173" s="99" t="str">
        <f t="shared" si="20"/>
        <v/>
      </c>
      <c r="BJ173" s="92"/>
    </row>
    <row r="174" spans="1:62" x14ac:dyDescent="0.3">
      <c r="A174" s="79"/>
      <c r="B174" s="79"/>
      <c r="J174" s="80" t="str">
        <f t="shared" si="21"/>
        <v>?</v>
      </c>
      <c r="AA174" s="12">
        <f t="shared" si="16"/>
        <v>0</v>
      </c>
      <c r="AI174" s="21" t="str">
        <f t="shared" si="15"/>
        <v>N</v>
      </c>
      <c r="AJ174" s="21" t="str">
        <f t="shared" si="17"/>
        <v>N</v>
      </c>
      <c r="AK174" s="21" t="str">
        <f t="shared" si="18"/>
        <v>N</v>
      </c>
      <c r="AL174" s="100">
        <f t="shared" si="19"/>
        <v>0</v>
      </c>
      <c r="AM174" s="99" t="str">
        <f t="shared" si="20"/>
        <v/>
      </c>
      <c r="BJ174" s="92"/>
    </row>
    <row r="175" spans="1:62" x14ac:dyDescent="0.3">
      <c r="A175" s="79"/>
      <c r="B175" s="79"/>
      <c r="J175" s="80" t="str">
        <f t="shared" si="21"/>
        <v>?</v>
      </c>
      <c r="AA175" s="12">
        <f t="shared" si="16"/>
        <v>0</v>
      </c>
      <c r="AI175" s="21" t="str">
        <f t="shared" si="15"/>
        <v>N</v>
      </c>
      <c r="AJ175" s="21" t="str">
        <f t="shared" si="17"/>
        <v>N</v>
      </c>
      <c r="AK175" s="21" t="str">
        <f t="shared" si="18"/>
        <v>N</v>
      </c>
      <c r="AL175" s="100">
        <f t="shared" si="19"/>
        <v>0</v>
      </c>
      <c r="AM175" s="99" t="str">
        <f t="shared" si="20"/>
        <v/>
      </c>
      <c r="BJ175" s="92"/>
    </row>
    <row r="176" spans="1:62" x14ac:dyDescent="0.3">
      <c r="A176" s="79"/>
      <c r="B176" s="79"/>
      <c r="J176" s="80" t="str">
        <f t="shared" si="21"/>
        <v>?</v>
      </c>
      <c r="S176" s="13"/>
      <c r="AA176" s="12">
        <f t="shared" si="16"/>
        <v>0</v>
      </c>
      <c r="AI176" s="21" t="str">
        <f t="shared" si="15"/>
        <v>N</v>
      </c>
      <c r="AJ176" s="21" t="str">
        <f t="shared" si="17"/>
        <v>N</v>
      </c>
      <c r="AK176" s="21" t="str">
        <f t="shared" si="18"/>
        <v>N</v>
      </c>
      <c r="AL176" s="100">
        <f t="shared" si="19"/>
        <v>0</v>
      </c>
      <c r="AM176" s="99" t="str">
        <f t="shared" si="20"/>
        <v/>
      </c>
      <c r="BJ176" s="92"/>
    </row>
    <row r="177" spans="1:62" x14ac:dyDescent="0.3">
      <c r="A177" s="79"/>
      <c r="B177" s="79"/>
      <c r="J177" s="80" t="str">
        <f t="shared" si="21"/>
        <v>?</v>
      </c>
      <c r="AA177" s="12">
        <f t="shared" si="16"/>
        <v>0</v>
      </c>
      <c r="AI177" s="21" t="str">
        <f t="shared" si="15"/>
        <v>N</v>
      </c>
      <c r="AJ177" s="21" t="str">
        <f t="shared" si="17"/>
        <v>N</v>
      </c>
      <c r="AK177" s="21" t="str">
        <f t="shared" si="18"/>
        <v>N</v>
      </c>
      <c r="AL177" s="100">
        <f t="shared" si="19"/>
        <v>0</v>
      </c>
      <c r="AM177" s="99" t="str">
        <f t="shared" si="20"/>
        <v/>
      </c>
      <c r="BJ177" s="92"/>
    </row>
    <row r="178" spans="1:62" x14ac:dyDescent="0.3">
      <c r="A178" s="79"/>
      <c r="B178" s="79"/>
      <c r="J178" s="80" t="str">
        <f t="shared" si="21"/>
        <v>?</v>
      </c>
      <c r="AA178" s="12">
        <f t="shared" si="16"/>
        <v>0</v>
      </c>
      <c r="AI178" s="21" t="str">
        <f t="shared" si="15"/>
        <v>N</v>
      </c>
      <c r="AJ178" s="21" t="str">
        <f t="shared" si="17"/>
        <v>N</v>
      </c>
      <c r="AK178" s="21" t="str">
        <f t="shared" si="18"/>
        <v>N</v>
      </c>
      <c r="AL178" s="100">
        <f t="shared" si="19"/>
        <v>0</v>
      </c>
      <c r="AM178" s="99" t="str">
        <f t="shared" si="20"/>
        <v/>
      </c>
      <c r="BJ178" s="92"/>
    </row>
    <row r="179" spans="1:62" x14ac:dyDescent="0.3">
      <c r="A179" s="79"/>
      <c r="B179" s="79"/>
      <c r="H179" s="14"/>
      <c r="J179" s="80" t="str">
        <f t="shared" si="21"/>
        <v>?</v>
      </c>
      <c r="AA179" s="12">
        <f t="shared" si="16"/>
        <v>0</v>
      </c>
      <c r="AI179" s="21" t="str">
        <f t="shared" si="15"/>
        <v>N</v>
      </c>
      <c r="AJ179" s="21" t="str">
        <f t="shared" si="17"/>
        <v>N</v>
      </c>
      <c r="AK179" s="21" t="str">
        <f t="shared" si="18"/>
        <v>N</v>
      </c>
      <c r="AL179" s="100">
        <f t="shared" si="19"/>
        <v>0</v>
      </c>
      <c r="AM179" s="99" t="str">
        <f t="shared" si="20"/>
        <v/>
      </c>
      <c r="BJ179" s="92"/>
    </row>
    <row r="180" spans="1:62" x14ac:dyDescent="0.3">
      <c r="A180" s="79"/>
      <c r="B180" s="79"/>
      <c r="J180" s="80" t="str">
        <f t="shared" si="21"/>
        <v>?</v>
      </c>
      <c r="AA180" s="12">
        <f t="shared" si="16"/>
        <v>0</v>
      </c>
      <c r="AI180" s="21" t="str">
        <f t="shared" si="15"/>
        <v>N</v>
      </c>
      <c r="AJ180" s="21" t="str">
        <f t="shared" si="17"/>
        <v>N</v>
      </c>
      <c r="AK180" s="21" t="str">
        <f t="shared" si="18"/>
        <v>N</v>
      </c>
      <c r="AL180" s="100">
        <f t="shared" si="19"/>
        <v>0</v>
      </c>
      <c r="AM180" s="99" t="str">
        <f t="shared" si="20"/>
        <v/>
      </c>
      <c r="BJ180" s="92"/>
    </row>
    <row r="181" spans="1:62" x14ac:dyDescent="0.3">
      <c r="A181" s="79"/>
      <c r="B181" s="79"/>
      <c r="J181" s="80" t="str">
        <f t="shared" si="21"/>
        <v>?</v>
      </c>
      <c r="AA181" s="12">
        <f t="shared" si="16"/>
        <v>0</v>
      </c>
      <c r="AI181" s="21" t="str">
        <f t="shared" si="15"/>
        <v>N</v>
      </c>
      <c r="AJ181" s="21" t="str">
        <f t="shared" si="17"/>
        <v>N</v>
      </c>
      <c r="AK181" s="21" t="str">
        <f t="shared" si="18"/>
        <v>N</v>
      </c>
      <c r="AL181" s="100">
        <f t="shared" si="19"/>
        <v>0</v>
      </c>
      <c r="AM181" s="99" t="str">
        <f t="shared" si="20"/>
        <v/>
      </c>
      <c r="BJ181" s="92"/>
    </row>
    <row r="182" spans="1:62" x14ac:dyDescent="0.3">
      <c r="A182" s="79"/>
      <c r="B182" s="79"/>
      <c r="J182" s="80" t="str">
        <f t="shared" si="21"/>
        <v>?</v>
      </c>
      <c r="AA182" s="12">
        <f t="shared" si="16"/>
        <v>0</v>
      </c>
      <c r="AI182" s="21" t="str">
        <f t="shared" si="15"/>
        <v>N</v>
      </c>
      <c r="AJ182" s="21" t="str">
        <f t="shared" si="17"/>
        <v>N</v>
      </c>
      <c r="AK182" s="21" t="str">
        <f t="shared" si="18"/>
        <v>N</v>
      </c>
      <c r="AL182" s="100">
        <f t="shared" si="19"/>
        <v>0</v>
      </c>
      <c r="AM182" s="99" t="str">
        <f t="shared" si="20"/>
        <v/>
      </c>
      <c r="BJ182" s="92"/>
    </row>
    <row r="183" spans="1:62" x14ac:dyDescent="0.3">
      <c r="A183" s="79"/>
      <c r="B183" s="79"/>
      <c r="J183" s="80" t="str">
        <f t="shared" si="21"/>
        <v>?</v>
      </c>
      <c r="AA183" s="12">
        <f t="shared" si="16"/>
        <v>0</v>
      </c>
      <c r="AI183" s="21" t="str">
        <f t="shared" si="15"/>
        <v>N</v>
      </c>
      <c r="AJ183" s="21" t="str">
        <f t="shared" si="17"/>
        <v>N</v>
      </c>
      <c r="AK183" s="21" t="str">
        <f t="shared" si="18"/>
        <v>N</v>
      </c>
      <c r="AL183" s="100">
        <f t="shared" si="19"/>
        <v>0</v>
      </c>
      <c r="AM183" s="99" t="str">
        <f t="shared" si="20"/>
        <v/>
      </c>
      <c r="BJ183" s="92"/>
    </row>
    <row r="184" spans="1:62" x14ac:dyDescent="0.3">
      <c r="A184" s="79"/>
      <c r="B184" s="79"/>
      <c r="J184" s="80" t="str">
        <f t="shared" si="21"/>
        <v>?</v>
      </c>
      <c r="AA184" s="12">
        <f t="shared" si="16"/>
        <v>0</v>
      </c>
      <c r="AI184" s="21" t="str">
        <f t="shared" si="15"/>
        <v>N</v>
      </c>
      <c r="AJ184" s="21" t="str">
        <f t="shared" si="17"/>
        <v>N</v>
      </c>
      <c r="AK184" s="21" t="str">
        <f t="shared" si="18"/>
        <v>N</v>
      </c>
      <c r="AL184" s="100">
        <f t="shared" si="19"/>
        <v>0</v>
      </c>
      <c r="AM184" s="99" t="str">
        <f t="shared" si="20"/>
        <v/>
      </c>
      <c r="BJ184" s="92"/>
    </row>
    <row r="185" spans="1:62" x14ac:dyDescent="0.3">
      <c r="A185" s="79"/>
      <c r="B185" s="79"/>
      <c r="J185" s="80" t="str">
        <f t="shared" si="21"/>
        <v>?</v>
      </c>
      <c r="AA185" s="12">
        <f t="shared" si="16"/>
        <v>0</v>
      </c>
      <c r="AI185" s="21" t="str">
        <f t="shared" si="15"/>
        <v>N</v>
      </c>
      <c r="AJ185" s="21" t="str">
        <f t="shared" si="17"/>
        <v>N</v>
      </c>
      <c r="AK185" s="21" t="str">
        <f t="shared" si="18"/>
        <v>N</v>
      </c>
      <c r="AL185" s="100">
        <f t="shared" si="19"/>
        <v>0</v>
      </c>
      <c r="AM185" s="99" t="str">
        <f t="shared" si="20"/>
        <v/>
      </c>
      <c r="BJ185" s="92"/>
    </row>
    <row r="186" spans="1:62" x14ac:dyDescent="0.3">
      <c r="A186" s="79"/>
      <c r="B186" s="79"/>
      <c r="J186" s="80" t="str">
        <f t="shared" si="21"/>
        <v>?</v>
      </c>
      <c r="AA186" s="12">
        <f t="shared" si="16"/>
        <v>0</v>
      </c>
      <c r="AI186" s="21" t="str">
        <f t="shared" si="15"/>
        <v>N</v>
      </c>
      <c r="AJ186" s="21" t="str">
        <f t="shared" si="17"/>
        <v>N</v>
      </c>
      <c r="AK186" s="21" t="str">
        <f t="shared" si="18"/>
        <v>N</v>
      </c>
      <c r="AL186" s="100">
        <f t="shared" si="19"/>
        <v>0</v>
      </c>
      <c r="AM186" s="99" t="str">
        <f t="shared" si="20"/>
        <v/>
      </c>
      <c r="BJ186" s="92"/>
    </row>
    <row r="187" spans="1:62" x14ac:dyDescent="0.3">
      <c r="A187" s="79"/>
      <c r="B187" s="79"/>
      <c r="J187" s="80" t="str">
        <f t="shared" si="21"/>
        <v>?</v>
      </c>
      <c r="AA187" s="12">
        <f t="shared" si="16"/>
        <v>0</v>
      </c>
      <c r="AI187" s="21" t="str">
        <f t="shared" si="15"/>
        <v>N</v>
      </c>
      <c r="AJ187" s="21" t="str">
        <f t="shared" si="17"/>
        <v>N</v>
      </c>
      <c r="AK187" s="21" t="str">
        <f t="shared" si="18"/>
        <v>N</v>
      </c>
      <c r="AL187" s="100">
        <f t="shared" si="19"/>
        <v>0</v>
      </c>
      <c r="AM187" s="99" t="str">
        <f t="shared" si="20"/>
        <v/>
      </c>
      <c r="BJ187" s="92"/>
    </row>
    <row r="188" spans="1:62" x14ac:dyDescent="0.3">
      <c r="A188" s="79"/>
      <c r="B188" s="79"/>
      <c r="J188" s="80" t="str">
        <f t="shared" si="21"/>
        <v>?</v>
      </c>
      <c r="AA188" s="12">
        <f t="shared" si="16"/>
        <v>0</v>
      </c>
      <c r="AI188" s="21" t="str">
        <f t="shared" si="15"/>
        <v>N</v>
      </c>
      <c r="AJ188" s="21" t="str">
        <f t="shared" si="17"/>
        <v>N</v>
      </c>
      <c r="AK188" s="21" t="str">
        <f t="shared" si="18"/>
        <v>N</v>
      </c>
      <c r="AL188" s="100">
        <f t="shared" si="19"/>
        <v>0</v>
      </c>
      <c r="AM188" s="99" t="str">
        <f t="shared" si="20"/>
        <v/>
      </c>
      <c r="BJ188" s="92"/>
    </row>
    <row r="189" spans="1:62" x14ac:dyDescent="0.3">
      <c r="A189" s="79"/>
      <c r="B189" s="79"/>
      <c r="J189" s="80" t="str">
        <f t="shared" si="21"/>
        <v>?</v>
      </c>
      <c r="AA189" s="12">
        <f t="shared" si="16"/>
        <v>0</v>
      </c>
      <c r="AI189" s="21" t="str">
        <f t="shared" si="15"/>
        <v>N</v>
      </c>
      <c r="AJ189" s="21" t="str">
        <f t="shared" si="17"/>
        <v>N</v>
      </c>
      <c r="AK189" s="21" t="str">
        <f t="shared" si="18"/>
        <v>N</v>
      </c>
      <c r="AL189" s="100">
        <f t="shared" si="19"/>
        <v>0</v>
      </c>
      <c r="AM189" s="99" t="str">
        <f t="shared" si="20"/>
        <v/>
      </c>
      <c r="BJ189" s="92"/>
    </row>
    <row r="190" spans="1:62" x14ac:dyDescent="0.3">
      <c r="A190" s="79"/>
      <c r="B190" s="79"/>
      <c r="J190" s="80" t="str">
        <f t="shared" si="21"/>
        <v>?</v>
      </c>
      <c r="AA190" s="12">
        <f t="shared" si="16"/>
        <v>0</v>
      </c>
      <c r="AI190" s="21" t="str">
        <f t="shared" si="15"/>
        <v>N</v>
      </c>
      <c r="AJ190" s="21" t="str">
        <f t="shared" si="17"/>
        <v>N</v>
      </c>
      <c r="AK190" s="21" t="str">
        <f t="shared" si="18"/>
        <v>N</v>
      </c>
      <c r="AL190" s="100">
        <f t="shared" si="19"/>
        <v>0</v>
      </c>
      <c r="AM190" s="99" t="str">
        <f t="shared" si="20"/>
        <v/>
      </c>
      <c r="BJ190" s="92"/>
    </row>
    <row r="191" spans="1:62" x14ac:dyDescent="0.3">
      <c r="A191" s="79"/>
      <c r="B191" s="79"/>
      <c r="J191" s="80" t="str">
        <f t="shared" si="21"/>
        <v>?</v>
      </c>
      <c r="AA191" s="12">
        <f t="shared" si="16"/>
        <v>0</v>
      </c>
      <c r="AI191" s="21" t="str">
        <f t="shared" si="15"/>
        <v>N</v>
      </c>
      <c r="AJ191" s="21" t="str">
        <f t="shared" si="17"/>
        <v>N</v>
      </c>
      <c r="AK191" s="21" t="str">
        <f t="shared" si="18"/>
        <v>N</v>
      </c>
      <c r="AL191" s="100">
        <f t="shared" si="19"/>
        <v>0</v>
      </c>
      <c r="AM191" s="99" t="str">
        <f t="shared" si="20"/>
        <v/>
      </c>
      <c r="BJ191" s="92"/>
    </row>
    <row r="192" spans="1:62" x14ac:dyDescent="0.3">
      <c r="A192" s="79"/>
      <c r="B192" s="79"/>
      <c r="J192" s="80" t="str">
        <f t="shared" si="21"/>
        <v>?</v>
      </c>
      <c r="AA192" s="12">
        <f t="shared" si="16"/>
        <v>0</v>
      </c>
      <c r="AI192" s="21" t="str">
        <f t="shared" si="15"/>
        <v>N</v>
      </c>
      <c r="AJ192" s="21" t="str">
        <f t="shared" si="17"/>
        <v>N</v>
      </c>
      <c r="AK192" s="21" t="str">
        <f t="shared" si="18"/>
        <v>N</v>
      </c>
      <c r="AL192" s="100">
        <f t="shared" si="19"/>
        <v>0</v>
      </c>
      <c r="AM192" s="99" t="str">
        <f t="shared" si="20"/>
        <v/>
      </c>
      <c r="BJ192" s="92"/>
    </row>
    <row r="193" spans="1:62" x14ac:dyDescent="0.3">
      <c r="A193" s="79"/>
      <c r="B193" s="79"/>
      <c r="J193" s="80" t="str">
        <f t="shared" si="21"/>
        <v>?</v>
      </c>
      <c r="AA193" s="12">
        <f t="shared" si="16"/>
        <v>0</v>
      </c>
      <c r="AI193" s="21" t="str">
        <f t="shared" si="15"/>
        <v>N</v>
      </c>
      <c r="AJ193" s="21" t="str">
        <f t="shared" si="17"/>
        <v>N</v>
      </c>
      <c r="AK193" s="21" t="str">
        <f t="shared" si="18"/>
        <v>N</v>
      </c>
      <c r="AL193" s="100">
        <f t="shared" si="19"/>
        <v>0</v>
      </c>
      <c r="AM193" s="99" t="str">
        <f t="shared" si="20"/>
        <v/>
      </c>
      <c r="BJ193" s="92"/>
    </row>
    <row r="194" spans="1:62" x14ac:dyDescent="0.3">
      <c r="A194" s="79"/>
      <c r="B194" s="79"/>
      <c r="J194" s="80" t="str">
        <f t="shared" si="21"/>
        <v>?</v>
      </c>
      <c r="AA194" s="12">
        <f t="shared" si="16"/>
        <v>0</v>
      </c>
      <c r="AI194" s="21" t="str">
        <f t="shared" si="15"/>
        <v>N</v>
      </c>
      <c r="AJ194" s="21" t="str">
        <f t="shared" si="17"/>
        <v>N</v>
      </c>
      <c r="AK194" s="21" t="str">
        <f t="shared" si="18"/>
        <v>N</v>
      </c>
      <c r="AL194" s="100">
        <f t="shared" si="19"/>
        <v>0</v>
      </c>
      <c r="AM194" s="99" t="str">
        <f t="shared" si="20"/>
        <v/>
      </c>
      <c r="BJ194" s="92"/>
    </row>
    <row r="195" spans="1:62" x14ac:dyDescent="0.3">
      <c r="A195" s="79"/>
      <c r="B195" s="79"/>
      <c r="J195" s="80" t="str">
        <f t="shared" si="21"/>
        <v>?</v>
      </c>
      <c r="AA195" s="12">
        <f t="shared" si="16"/>
        <v>0</v>
      </c>
      <c r="AI195" s="21" t="str">
        <f t="shared" si="15"/>
        <v>N</v>
      </c>
      <c r="AJ195" s="21" t="str">
        <f t="shared" si="17"/>
        <v>N</v>
      </c>
      <c r="AK195" s="21" t="str">
        <f t="shared" si="18"/>
        <v>N</v>
      </c>
      <c r="AL195" s="100">
        <f t="shared" si="19"/>
        <v>0</v>
      </c>
      <c r="AM195" s="99" t="str">
        <f t="shared" si="20"/>
        <v/>
      </c>
      <c r="BJ195" s="92"/>
    </row>
    <row r="196" spans="1:62" x14ac:dyDescent="0.3">
      <c r="A196" s="79"/>
      <c r="B196" s="79"/>
      <c r="J196" s="80" t="str">
        <f t="shared" si="21"/>
        <v>?</v>
      </c>
      <c r="AA196" s="12">
        <f t="shared" si="16"/>
        <v>0</v>
      </c>
      <c r="AI196" s="21" t="str">
        <f t="shared" si="15"/>
        <v>N</v>
      </c>
      <c r="AJ196" s="21" t="str">
        <f t="shared" si="17"/>
        <v>N</v>
      </c>
      <c r="AK196" s="21" t="str">
        <f t="shared" si="18"/>
        <v>N</v>
      </c>
      <c r="AL196" s="100">
        <f t="shared" si="19"/>
        <v>0</v>
      </c>
      <c r="AM196" s="99" t="str">
        <f t="shared" si="20"/>
        <v/>
      </c>
      <c r="BJ196" s="92"/>
    </row>
    <row r="197" spans="1:62" x14ac:dyDescent="0.3">
      <c r="A197" s="79"/>
      <c r="B197" s="79"/>
      <c r="J197" s="80" t="str">
        <f t="shared" si="21"/>
        <v>?</v>
      </c>
      <c r="AA197" s="12">
        <f t="shared" si="16"/>
        <v>0</v>
      </c>
      <c r="AI197" s="21" t="str">
        <f t="shared" si="15"/>
        <v>N</v>
      </c>
      <c r="AJ197" s="21" t="str">
        <f t="shared" si="17"/>
        <v>N</v>
      </c>
      <c r="AK197" s="21" t="str">
        <f t="shared" si="18"/>
        <v>N</v>
      </c>
      <c r="AL197" s="100">
        <f t="shared" si="19"/>
        <v>0</v>
      </c>
      <c r="AM197" s="99" t="str">
        <f t="shared" si="20"/>
        <v/>
      </c>
      <c r="BJ197" s="92"/>
    </row>
    <row r="198" spans="1:62" x14ac:dyDescent="0.3">
      <c r="A198" s="79"/>
      <c r="B198" s="79"/>
      <c r="J198" s="80" t="str">
        <f t="shared" si="21"/>
        <v>?</v>
      </c>
      <c r="AA198" s="12">
        <f t="shared" si="16"/>
        <v>0</v>
      </c>
      <c r="AI198" s="21" t="str">
        <f t="shared" si="15"/>
        <v>N</v>
      </c>
      <c r="AJ198" s="21" t="str">
        <f t="shared" si="17"/>
        <v>N</v>
      </c>
      <c r="AK198" s="21" t="str">
        <f t="shared" si="18"/>
        <v>N</v>
      </c>
      <c r="AL198" s="100">
        <f t="shared" si="19"/>
        <v>0</v>
      </c>
      <c r="AM198" s="99" t="str">
        <f t="shared" si="20"/>
        <v/>
      </c>
      <c r="BJ198" s="92"/>
    </row>
    <row r="199" spans="1:62" x14ac:dyDescent="0.3">
      <c r="A199" s="79"/>
      <c r="B199" s="79"/>
      <c r="J199" s="80" t="str">
        <f t="shared" si="21"/>
        <v>?</v>
      </c>
      <c r="AA199" s="12">
        <f t="shared" si="16"/>
        <v>0</v>
      </c>
      <c r="AI199" s="21" t="str">
        <f t="shared" si="15"/>
        <v>N</v>
      </c>
      <c r="AJ199" s="21" t="str">
        <f t="shared" si="17"/>
        <v>N</v>
      </c>
      <c r="AK199" s="21" t="str">
        <f t="shared" si="18"/>
        <v>N</v>
      </c>
      <c r="AL199" s="100">
        <f t="shared" si="19"/>
        <v>0</v>
      </c>
      <c r="AM199" s="99" t="str">
        <f t="shared" si="20"/>
        <v/>
      </c>
      <c r="BJ199" s="92"/>
    </row>
    <row r="200" spans="1:62" x14ac:dyDescent="0.3">
      <c r="A200" s="79"/>
      <c r="B200" s="79"/>
      <c r="J200" s="80" t="str">
        <f t="shared" si="21"/>
        <v>?</v>
      </c>
      <c r="AA200" s="12">
        <f t="shared" si="16"/>
        <v>0</v>
      </c>
      <c r="AI200" s="21" t="str">
        <f t="shared" si="15"/>
        <v>N</v>
      </c>
      <c r="AJ200" s="21" t="str">
        <f t="shared" si="17"/>
        <v>N</v>
      </c>
      <c r="AK200" s="21" t="str">
        <f t="shared" si="18"/>
        <v>N</v>
      </c>
      <c r="AL200" s="100">
        <f t="shared" si="19"/>
        <v>0</v>
      </c>
      <c r="AM200" s="99" t="str">
        <f t="shared" si="20"/>
        <v/>
      </c>
      <c r="BJ200" s="92"/>
    </row>
    <row r="201" spans="1:62" x14ac:dyDescent="0.3">
      <c r="A201" s="79"/>
      <c r="B201" s="79"/>
      <c r="J201" s="80" t="str">
        <f t="shared" si="21"/>
        <v>?</v>
      </c>
      <c r="AA201" s="12">
        <f t="shared" si="16"/>
        <v>0</v>
      </c>
      <c r="AI201" s="21" t="str">
        <f t="shared" ref="AI201:AI264" si="22">IF(T201="(+)","Y", "N")</f>
        <v>N</v>
      </c>
      <c r="AJ201" s="21" t="str">
        <f t="shared" si="17"/>
        <v>N</v>
      </c>
      <c r="AK201" s="21" t="str">
        <f t="shared" si="18"/>
        <v>N</v>
      </c>
      <c r="AL201" s="100">
        <f t="shared" si="19"/>
        <v>0</v>
      </c>
      <c r="AM201" s="99" t="str">
        <f t="shared" si="20"/>
        <v/>
      </c>
      <c r="BJ201" s="92"/>
    </row>
    <row r="202" spans="1:62" x14ac:dyDescent="0.3">
      <c r="A202" s="79"/>
      <c r="B202" s="79"/>
      <c r="J202" s="80" t="str">
        <f t="shared" si="21"/>
        <v>?</v>
      </c>
      <c r="AA202" s="12">
        <f t="shared" ref="AA202:AA265" si="23">COUNTA(T202:W202)</f>
        <v>0</v>
      </c>
      <c r="AI202" s="21" t="str">
        <f t="shared" si="22"/>
        <v>N</v>
      </c>
      <c r="AJ202" s="21" t="str">
        <f t="shared" ref="AJ202:AJ265" si="24">IF(AI202="Y","LC",  IF(U202="(+)", "Prob",IF(V202="(+)","Susp","N")))</f>
        <v>N</v>
      </c>
      <c r="AK202" s="21" t="str">
        <f t="shared" ref="AK202:AK265" si="25">IF(OR(AJ202="LC",AJ202="Prob", AJ202="Susp"),"Y","N")</f>
        <v>N</v>
      </c>
      <c r="AL202" s="100">
        <f t="shared" ref="AL202:AL265" si="26">MIN(S202,O202)</f>
        <v>0</v>
      </c>
      <c r="AM202" s="99" t="str">
        <f t="shared" ref="AM202:AM265" si="27">IF(AL202=0,"",AL202)</f>
        <v/>
      </c>
      <c r="BJ202" s="92"/>
    </row>
    <row r="203" spans="1:62" x14ac:dyDescent="0.3">
      <c r="A203" s="79"/>
      <c r="B203" s="79"/>
      <c r="J203" s="80" t="str">
        <f t="shared" si="21"/>
        <v>?</v>
      </c>
      <c r="AA203" s="12">
        <f t="shared" si="23"/>
        <v>0</v>
      </c>
      <c r="AI203" s="21" t="str">
        <f t="shared" si="22"/>
        <v>N</v>
      </c>
      <c r="AJ203" s="21" t="str">
        <f t="shared" si="24"/>
        <v>N</v>
      </c>
      <c r="AK203" s="21" t="str">
        <f t="shared" si="25"/>
        <v>N</v>
      </c>
      <c r="AL203" s="100">
        <f t="shared" si="26"/>
        <v>0</v>
      </c>
      <c r="AM203" s="99" t="str">
        <f t="shared" si="27"/>
        <v/>
      </c>
      <c r="BJ203" s="92"/>
    </row>
    <row r="204" spans="1:62" x14ac:dyDescent="0.3">
      <c r="A204" s="79"/>
      <c r="B204" s="79"/>
      <c r="J204" s="80" t="str">
        <f t="shared" si="21"/>
        <v>?</v>
      </c>
      <c r="AA204" s="12">
        <f t="shared" si="23"/>
        <v>0</v>
      </c>
      <c r="AI204" s="21" t="str">
        <f t="shared" si="22"/>
        <v>N</v>
      </c>
      <c r="AJ204" s="21" t="str">
        <f t="shared" si="24"/>
        <v>N</v>
      </c>
      <c r="AK204" s="21" t="str">
        <f t="shared" si="25"/>
        <v>N</v>
      </c>
      <c r="AL204" s="100">
        <f t="shared" si="26"/>
        <v>0</v>
      </c>
      <c r="AM204" s="99" t="str">
        <f t="shared" si="27"/>
        <v/>
      </c>
      <c r="BJ204" s="92"/>
    </row>
    <row r="205" spans="1:62" x14ac:dyDescent="0.3">
      <c r="A205" s="79"/>
      <c r="B205" s="79"/>
      <c r="J205" s="80" t="str">
        <f t="shared" si="21"/>
        <v>?</v>
      </c>
      <c r="AA205" s="12">
        <f t="shared" si="23"/>
        <v>0</v>
      </c>
      <c r="AI205" s="21" t="str">
        <f t="shared" si="22"/>
        <v>N</v>
      </c>
      <c r="AJ205" s="21" t="str">
        <f t="shared" si="24"/>
        <v>N</v>
      </c>
      <c r="AK205" s="21" t="str">
        <f t="shared" si="25"/>
        <v>N</v>
      </c>
      <c r="AL205" s="100">
        <f t="shared" si="26"/>
        <v>0</v>
      </c>
      <c r="AM205" s="99" t="str">
        <f t="shared" si="27"/>
        <v/>
      </c>
      <c r="BJ205" s="92"/>
    </row>
    <row r="206" spans="1:62" x14ac:dyDescent="0.3">
      <c r="A206" s="79"/>
      <c r="B206" s="79"/>
      <c r="J206" s="80" t="str">
        <f t="shared" si="21"/>
        <v>?</v>
      </c>
      <c r="AA206" s="12">
        <f t="shared" si="23"/>
        <v>0</v>
      </c>
      <c r="AI206" s="21" t="str">
        <f t="shared" si="22"/>
        <v>N</v>
      </c>
      <c r="AJ206" s="21" t="str">
        <f t="shared" si="24"/>
        <v>N</v>
      </c>
      <c r="AK206" s="21" t="str">
        <f t="shared" si="25"/>
        <v>N</v>
      </c>
      <c r="AL206" s="100">
        <f t="shared" si="26"/>
        <v>0</v>
      </c>
      <c r="AM206" s="99" t="str">
        <f t="shared" si="27"/>
        <v/>
      </c>
      <c r="BJ206" s="92"/>
    </row>
    <row r="207" spans="1:62" x14ac:dyDescent="0.3">
      <c r="A207" s="79"/>
      <c r="B207" s="79"/>
      <c r="J207" s="80" t="str">
        <f t="shared" si="21"/>
        <v>?</v>
      </c>
      <c r="AA207" s="12">
        <f t="shared" si="23"/>
        <v>0</v>
      </c>
      <c r="AI207" s="21" t="str">
        <f t="shared" si="22"/>
        <v>N</v>
      </c>
      <c r="AJ207" s="21" t="str">
        <f t="shared" si="24"/>
        <v>N</v>
      </c>
      <c r="AK207" s="21" t="str">
        <f t="shared" si="25"/>
        <v>N</v>
      </c>
      <c r="AL207" s="100">
        <f t="shared" si="26"/>
        <v>0</v>
      </c>
      <c r="AM207" s="99" t="str">
        <f t="shared" si="27"/>
        <v/>
      </c>
      <c r="BJ207" s="92"/>
    </row>
    <row r="208" spans="1:62" x14ac:dyDescent="0.3">
      <c r="A208" s="79"/>
      <c r="B208" s="79"/>
      <c r="J208" s="80" t="str">
        <f t="shared" si="21"/>
        <v>?</v>
      </c>
      <c r="AA208" s="12">
        <f t="shared" si="23"/>
        <v>0</v>
      </c>
      <c r="AI208" s="21" t="str">
        <f t="shared" si="22"/>
        <v>N</v>
      </c>
      <c r="AJ208" s="21" t="str">
        <f t="shared" si="24"/>
        <v>N</v>
      </c>
      <c r="AK208" s="21" t="str">
        <f t="shared" si="25"/>
        <v>N</v>
      </c>
      <c r="AL208" s="100">
        <f t="shared" si="26"/>
        <v>0</v>
      </c>
      <c r="AM208" s="99" t="str">
        <f t="shared" si="27"/>
        <v/>
      </c>
      <c r="BJ208" s="92"/>
    </row>
    <row r="209" spans="1:62" x14ac:dyDescent="0.3">
      <c r="A209" s="79"/>
      <c r="B209" s="79"/>
      <c r="J209" s="80" t="str">
        <f t="shared" si="21"/>
        <v>?</v>
      </c>
      <c r="AA209" s="12">
        <f t="shared" si="23"/>
        <v>0</v>
      </c>
      <c r="AI209" s="21" t="str">
        <f t="shared" si="22"/>
        <v>N</v>
      </c>
      <c r="AJ209" s="21" t="str">
        <f t="shared" si="24"/>
        <v>N</v>
      </c>
      <c r="AK209" s="21" t="str">
        <f t="shared" si="25"/>
        <v>N</v>
      </c>
      <c r="AL209" s="100">
        <f t="shared" si="26"/>
        <v>0</v>
      </c>
      <c r="AM209" s="99" t="str">
        <f t="shared" si="27"/>
        <v/>
      </c>
      <c r="BJ209" s="92"/>
    </row>
    <row r="210" spans="1:62" x14ac:dyDescent="0.3">
      <c r="A210" s="79"/>
      <c r="B210" s="79"/>
      <c r="J210" s="80" t="str">
        <f t="shared" si="21"/>
        <v>?</v>
      </c>
      <c r="AA210" s="12">
        <f t="shared" si="23"/>
        <v>0</v>
      </c>
      <c r="AI210" s="21" t="str">
        <f t="shared" si="22"/>
        <v>N</v>
      </c>
      <c r="AJ210" s="21" t="str">
        <f t="shared" si="24"/>
        <v>N</v>
      </c>
      <c r="AK210" s="21" t="str">
        <f t="shared" si="25"/>
        <v>N</v>
      </c>
      <c r="AL210" s="100">
        <f t="shared" si="26"/>
        <v>0</v>
      </c>
      <c r="AM210" s="99" t="str">
        <f t="shared" si="27"/>
        <v/>
      </c>
      <c r="BJ210" s="92"/>
    </row>
    <row r="211" spans="1:62" x14ac:dyDescent="0.3">
      <c r="A211" s="79"/>
      <c r="B211" s="79"/>
      <c r="J211" s="80" t="str">
        <f t="shared" si="21"/>
        <v>?</v>
      </c>
      <c r="AA211" s="12">
        <f t="shared" si="23"/>
        <v>0</v>
      </c>
      <c r="AI211" s="21" t="str">
        <f t="shared" si="22"/>
        <v>N</v>
      </c>
      <c r="AJ211" s="21" t="str">
        <f t="shared" si="24"/>
        <v>N</v>
      </c>
      <c r="AK211" s="21" t="str">
        <f t="shared" si="25"/>
        <v>N</v>
      </c>
      <c r="AL211" s="100">
        <f t="shared" si="26"/>
        <v>0</v>
      </c>
      <c r="AM211" s="99" t="str">
        <f t="shared" si="27"/>
        <v/>
      </c>
      <c r="BJ211" s="92"/>
    </row>
    <row r="212" spans="1:62" x14ac:dyDescent="0.3">
      <c r="A212" s="79"/>
      <c r="B212" s="79"/>
      <c r="J212" s="80" t="str">
        <f t="shared" si="21"/>
        <v>?</v>
      </c>
      <c r="AA212" s="12">
        <f t="shared" si="23"/>
        <v>0</v>
      </c>
      <c r="AI212" s="21" t="str">
        <f t="shared" si="22"/>
        <v>N</v>
      </c>
      <c r="AJ212" s="21" t="str">
        <f t="shared" si="24"/>
        <v>N</v>
      </c>
      <c r="AK212" s="21" t="str">
        <f t="shared" si="25"/>
        <v>N</v>
      </c>
      <c r="AL212" s="100">
        <f t="shared" si="26"/>
        <v>0</v>
      </c>
      <c r="AM212" s="99" t="str">
        <f t="shared" si="27"/>
        <v/>
      </c>
      <c r="BJ212" s="92"/>
    </row>
    <row r="213" spans="1:62" x14ac:dyDescent="0.3">
      <c r="A213" s="79"/>
      <c r="B213" s="79"/>
      <c r="J213" s="80" t="str">
        <f t="shared" si="21"/>
        <v>?</v>
      </c>
      <c r="AA213" s="12">
        <f t="shared" si="23"/>
        <v>0</v>
      </c>
      <c r="AI213" s="21" t="str">
        <f t="shared" si="22"/>
        <v>N</v>
      </c>
      <c r="AJ213" s="21" t="str">
        <f t="shared" si="24"/>
        <v>N</v>
      </c>
      <c r="AK213" s="21" t="str">
        <f t="shared" si="25"/>
        <v>N</v>
      </c>
      <c r="AL213" s="100">
        <f t="shared" si="26"/>
        <v>0</v>
      </c>
      <c r="AM213" s="99" t="str">
        <f t="shared" si="27"/>
        <v/>
      </c>
      <c r="BJ213" s="92"/>
    </row>
    <row r="214" spans="1:62" x14ac:dyDescent="0.3">
      <c r="A214" s="79"/>
      <c r="B214" s="79"/>
      <c r="J214" s="80" t="str">
        <f t="shared" si="21"/>
        <v>?</v>
      </c>
      <c r="AA214" s="12">
        <f t="shared" si="23"/>
        <v>0</v>
      </c>
      <c r="AI214" s="21" t="str">
        <f t="shared" si="22"/>
        <v>N</v>
      </c>
      <c r="AJ214" s="21" t="str">
        <f t="shared" si="24"/>
        <v>N</v>
      </c>
      <c r="AK214" s="21" t="str">
        <f t="shared" si="25"/>
        <v>N</v>
      </c>
      <c r="AL214" s="100">
        <f t="shared" si="26"/>
        <v>0</v>
      </c>
      <c r="AM214" s="99" t="str">
        <f t="shared" si="27"/>
        <v/>
      </c>
      <c r="BJ214" s="92"/>
    </row>
    <row r="215" spans="1:62" x14ac:dyDescent="0.3">
      <c r="A215" s="79"/>
      <c r="B215" s="79"/>
      <c r="J215" s="80" t="str">
        <f t="shared" si="21"/>
        <v>?</v>
      </c>
      <c r="AA215" s="12">
        <f t="shared" si="23"/>
        <v>0</v>
      </c>
      <c r="AI215" s="21" t="str">
        <f t="shared" si="22"/>
        <v>N</v>
      </c>
      <c r="AJ215" s="21" t="str">
        <f t="shared" si="24"/>
        <v>N</v>
      </c>
      <c r="AK215" s="21" t="str">
        <f t="shared" si="25"/>
        <v>N</v>
      </c>
      <c r="AL215" s="100">
        <f t="shared" si="26"/>
        <v>0</v>
      </c>
      <c r="AM215" s="99" t="str">
        <f t="shared" si="27"/>
        <v/>
      </c>
      <c r="BJ215" s="92"/>
    </row>
    <row r="216" spans="1:62" x14ac:dyDescent="0.3">
      <c r="A216" s="79"/>
      <c r="B216" s="79"/>
      <c r="J216" s="80" t="str">
        <f t="shared" si="21"/>
        <v>?</v>
      </c>
      <c r="AA216" s="12">
        <f t="shared" si="23"/>
        <v>0</v>
      </c>
      <c r="AI216" s="21" t="str">
        <f t="shared" si="22"/>
        <v>N</v>
      </c>
      <c r="AJ216" s="21" t="str">
        <f t="shared" si="24"/>
        <v>N</v>
      </c>
      <c r="AK216" s="21" t="str">
        <f t="shared" si="25"/>
        <v>N</v>
      </c>
      <c r="AL216" s="100">
        <f t="shared" si="26"/>
        <v>0</v>
      </c>
      <c r="AM216" s="99" t="str">
        <f t="shared" si="27"/>
        <v/>
      </c>
      <c r="BJ216" s="92"/>
    </row>
    <row r="217" spans="1:62" x14ac:dyDescent="0.3">
      <c r="A217" s="79"/>
      <c r="B217" s="79"/>
      <c r="J217" s="80" t="str">
        <f t="shared" si="21"/>
        <v>?</v>
      </c>
      <c r="AA217" s="12">
        <f t="shared" si="23"/>
        <v>0</v>
      </c>
      <c r="AI217" s="21" t="str">
        <f t="shared" si="22"/>
        <v>N</v>
      </c>
      <c r="AJ217" s="21" t="str">
        <f t="shared" si="24"/>
        <v>N</v>
      </c>
      <c r="AK217" s="21" t="str">
        <f t="shared" si="25"/>
        <v>N</v>
      </c>
      <c r="AL217" s="100">
        <f t="shared" si="26"/>
        <v>0</v>
      </c>
      <c r="AM217" s="99" t="str">
        <f t="shared" si="27"/>
        <v/>
      </c>
      <c r="BJ217" s="92"/>
    </row>
    <row r="218" spans="1:62" x14ac:dyDescent="0.3">
      <c r="A218" s="79"/>
      <c r="B218" s="79"/>
      <c r="H218" s="14"/>
      <c r="J218" s="80" t="str">
        <f t="shared" si="21"/>
        <v>?</v>
      </c>
      <c r="AA218" s="12">
        <f t="shared" si="23"/>
        <v>0</v>
      </c>
      <c r="AI218" s="21" t="str">
        <f t="shared" si="22"/>
        <v>N</v>
      </c>
      <c r="AJ218" s="21" t="str">
        <f t="shared" si="24"/>
        <v>N</v>
      </c>
      <c r="AK218" s="21" t="str">
        <f t="shared" si="25"/>
        <v>N</v>
      </c>
      <c r="AL218" s="100">
        <f t="shared" si="26"/>
        <v>0</v>
      </c>
      <c r="AM218" s="99" t="str">
        <f t="shared" si="27"/>
        <v/>
      </c>
      <c r="BJ218" s="92"/>
    </row>
    <row r="219" spans="1:62" x14ac:dyDescent="0.3">
      <c r="A219" s="79"/>
      <c r="B219" s="79"/>
      <c r="J219" s="80" t="str">
        <f t="shared" si="21"/>
        <v>?</v>
      </c>
      <c r="AA219" s="12">
        <f t="shared" si="23"/>
        <v>0</v>
      </c>
      <c r="AI219" s="21" t="str">
        <f t="shared" si="22"/>
        <v>N</v>
      </c>
      <c r="AJ219" s="21" t="str">
        <f t="shared" si="24"/>
        <v>N</v>
      </c>
      <c r="AK219" s="21" t="str">
        <f t="shared" si="25"/>
        <v>N</v>
      </c>
      <c r="AL219" s="100">
        <f t="shared" si="26"/>
        <v>0</v>
      </c>
      <c r="AM219" s="99" t="str">
        <f t="shared" si="27"/>
        <v/>
      </c>
      <c r="BJ219" s="92"/>
    </row>
    <row r="220" spans="1:62" x14ac:dyDescent="0.3">
      <c r="A220" s="79"/>
      <c r="B220" s="79"/>
      <c r="J220" s="80" t="str">
        <f t="shared" si="21"/>
        <v>?</v>
      </c>
      <c r="AA220" s="12">
        <f t="shared" si="23"/>
        <v>0</v>
      </c>
      <c r="AI220" s="21" t="str">
        <f t="shared" si="22"/>
        <v>N</v>
      </c>
      <c r="AJ220" s="21" t="str">
        <f t="shared" si="24"/>
        <v>N</v>
      </c>
      <c r="AK220" s="21" t="str">
        <f t="shared" si="25"/>
        <v>N</v>
      </c>
      <c r="AL220" s="100">
        <f t="shared" si="26"/>
        <v>0</v>
      </c>
      <c r="AM220" s="99" t="str">
        <f t="shared" si="27"/>
        <v/>
      </c>
      <c r="BJ220" s="92"/>
    </row>
    <row r="221" spans="1:62" x14ac:dyDescent="0.3">
      <c r="A221" s="79"/>
      <c r="B221" s="79"/>
      <c r="J221" s="80" t="str">
        <f t="shared" si="21"/>
        <v>?</v>
      </c>
      <c r="AA221" s="12">
        <f t="shared" si="23"/>
        <v>0</v>
      </c>
      <c r="AI221" s="21" t="str">
        <f t="shared" si="22"/>
        <v>N</v>
      </c>
      <c r="AJ221" s="21" t="str">
        <f t="shared" si="24"/>
        <v>N</v>
      </c>
      <c r="AK221" s="21" t="str">
        <f t="shared" si="25"/>
        <v>N</v>
      </c>
      <c r="AL221" s="100">
        <f t="shared" si="26"/>
        <v>0</v>
      </c>
      <c r="AM221" s="99" t="str">
        <f t="shared" si="27"/>
        <v/>
      </c>
      <c r="BJ221" s="92"/>
    </row>
    <row r="222" spans="1:62" x14ac:dyDescent="0.3">
      <c r="A222" s="79"/>
      <c r="B222" s="79"/>
      <c r="J222" s="80" t="str">
        <f t="shared" ref="J222:J285" si="28">IF(ISBLANK(I222),"?",ROUNDDOWN((S222-I222)/365.25,0))</f>
        <v>?</v>
      </c>
      <c r="AA222" s="12">
        <f t="shared" si="23"/>
        <v>0</v>
      </c>
      <c r="AI222" s="21" t="str">
        <f t="shared" si="22"/>
        <v>N</v>
      </c>
      <c r="AJ222" s="21" t="str">
        <f t="shared" si="24"/>
        <v>N</v>
      </c>
      <c r="AK222" s="21" t="str">
        <f t="shared" si="25"/>
        <v>N</v>
      </c>
      <c r="AL222" s="100">
        <f t="shared" si="26"/>
        <v>0</v>
      </c>
      <c r="AM222" s="99" t="str">
        <f t="shared" si="27"/>
        <v/>
      </c>
      <c r="BJ222" s="92"/>
    </row>
    <row r="223" spans="1:62" x14ac:dyDescent="0.3">
      <c r="A223" s="79"/>
      <c r="B223" s="79"/>
      <c r="J223" s="80" t="str">
        <f t="shared" si="28"/>
        <v>?</v>
      </c>
      <c r="AA223" s="12">
        <f t="shared" si="23"/>
        <v>0</v>
      </c>
      <c r="AI223" s="21" t="str">
        <f t="shared" si="22"/>
        <v>N</v>
      </c>
      <c r="AJ223" s="21" t="str">
        <f t="shared" si="24"/>
        <v>N</v>
      </c>
      <c r="AK223" s="21" t="str">
        <f t="shared" si="25"/>
        <v>N</v>
      </c>
      <c r="AL223" s="100">
        <f t="shared" si="26"/>
        <v>0</v>
      </c>
      <c r="AM223" s="99" t="str">
        <f t="shared" si="27"/>
        <v/>
      </c>
      <c r="BJ223" s="92"/>
    </row>
    <row r="224" spans="1:62" x14ac:dyDescent="0.3">
      <c r="A224" s="79"/>
      <c r="B224" s="79"/>
      <c r="J224" s="80" t="str">
        <f t="shared" si="28"/>
        <v>?</v>
      </c>
      <c r="AA224" s="12">
        <f t="shared" si="23"/>
        <v>0</v>
      </c>
      <c r="AI224" s="21" t="str">
        <f t="shared" si="22"/>
        <v>N</v>
      </c>
      <c r="AJ224" s="21" t="str">
        <f t="shared" si="24"/>
        <v>N</v>
      </c>
      <c r="AK224" s="21" t="str">
        <f t="shared" si="25"/>
        <v>N</v>
      </c>
      <c r="AL224" s="100">
        <f t="shared" si="26"/>
        <v>0</v>
      </c>
      <c r="AM224" s="99" t="str">
        <f t="shared" si="27"/>
        <v/>
      </c>
      <c r="BJ224" s="92"/>
    </row>
    <row r="225" spans="1:62" x14ac:dyDescent="0.3">
      <c r="A225" s="79"/>
      <c r="B225" s="79"/>
      <c r="J225" s="80" t="str">
        <f t="shared" si="28"/>
        <v>?</v>
      </c>
      <c r="AA225" s="12">
        <f t="shared" si="23"/>
        <v>0</v>
      </c>
      <c r="AI225" s="21" t="str">
        <f t="shared" si="22"/>
        <v>N</v>
      </c>
      <c r="AJ225" s="21" t="str">
        <f t="shared" si="24"/>
        <v>N</v>
      </c>
      <c r="AK225" s="21" t="str">
        <f t="shared" si="25"/>
        <v>N</v>
      </c>
      <c r="AL225" s="100">
        <f t="shared" si="26"/>
        <v>0</v>
      </c>
      <c r="AM225" s="99" t="str">
        <f t="shared" si="27"/>
        <v/>
      </c>
      <c r="BJ225" s="92"/>
    </row>
    <row r="226" spans="1:62" x14ac:dyDescent="0.3">
      <c r="A226" s="79"/>
      <c r="B226" s="79"/>
      <c r="J226" s="80" t="str">
        <f t="shared" si="28"/>
        <v>?</v>
      </c>
      <c r="AA226" s="12">
        <f t="shared" si="23"/>
        <v>0</v>
      </c>
      <c r="AI226" s="21" t="str">
        <f t="shared" si="22"/>
        <v>N</v>
      </c>
      <c r="AJ226" s="21" t="str">
        <f t="shared" si="24"/>
        <v>N</v>
      </c>
      <c r="AK226" s="21" t="str">
        <f t="shared" si="25"/>
        <v>N</v>
      </c>
      <c r="AL226" s="100">
        <f t="shared" si="26"/>
        <v>0</v>
      </c>
      <c r="AM226" s="99" t="str">
        <f t="shared" si="27"/>
        <v/>
      </c>
      <c r="BJ226" s="92"/>
    </row>
    <row r="227" spans="1:62" x14ac:dyDescent="0.3">
      <c r="A227" s="79"/>
      <c r="B227" s="79"/>
      <c r="J227" s="80" t="str">
        <f t="shared" si="28"/>
        <v>?</v>
      </c>
      <c r="AA227" s="12">
        <f t="shared" si="23"/>
        <v>0</v>
      </c>
      <c r="AI227" s="21" t="str">
        <f t="shared" si="22"/>
        <v>N</v>
      </c>
      <c r="AJ227" s="21" t="str">
        <f t="shared" si="24"/>
        <v>N</v>
      </c>
      <c r="AK227" s="21" t="str">
        <f t="shared" si="25"/>
        <v>N</v>
      </c>
      <c r="AL227" s="100">
        <f t="shared" si="26"/>
        <v>0</v>
      </c>
      <c r="AM227" s="99" t="str">
        <f t="shared" si="27"/>
        <v/>
      </c>
      <c r="BJ227" s="92"/>
    </row>
    <row r="228" spans="1:62" x14ac:dyDescent="0.3">
      <c r="A228" s="79"/>
      <c r="B228" s="79"/>
      <c r="J228" s="80" t="str">
        <f t="shared" si="28"/>
        <v>?</v>
      </c>
      <c r="AA228" s="12">
        <f t="shared" si="23"/>
        <v>0</v>
      </c>
      <c r="AI228" s="21" t="str">
        <f t="shared" si="22"/>
        <v>N</v>
      </c>
      <c r="AJ228" s="21" t="str">
        <f t="shared" si="24"/>
        <v>N</v>
      </c>
      <c r="AK228" s="21" t="str">
        <f t="shared" si="25"/>
        <v>N</v>
      </c>
      <c r="AL228" s="100">
        <f t="shared" si="26"/>
        <v>0</v>
      </c>
      <c r="AM228" s="99" t="str">
        <f t="shared" si="27"/>
        <v/>
      </c>
      <c r="BJ228" s="92"/>
    </row>
    <row r="229" spans="1:62" x14ac:dyDescent="0.3">
      <c r="A229" s="79"/>
      <c r="B229" s="79"/>
      <c r="J229" s="80" t="str">
        <f t="shared" si="28"/>
        <v>?</v>
      </c>
      <c r="AA229" s="12">
        <f t="shared" si="23"/>
        <v>0</v>
      </c>
      <c r="AI229" s="21" t="str">
        <f t="shared" si="22"/>
        <v>N</v>
      </c>
      <c r="AJ229" s="21" t="str">
        <f t="shared" si="24"/>
        <v>N</v>
      </c>
      <c r="AK229" s="21" t="str">
        <f t="shared" si="25"/>
        <v>N</v>
      </c>
      <c r="AL229" s="100">
        <f t="shared" si="26"/>
        <v>0</v>
      </c>
      <c r="AM229" s="99" t="str">
        <f t="shared" si="27"/>
        <v/>
      </c>
      <c r="BJ229" s="92"/>
    </row>
    <row r="230" spans="1:62" x14ac:dyDescent="0.3">
      <c r="A230" s="79"/>
      <c r="B230" s="79"/>
      <c r="J230" s="80" t="str">
        <f t="shared" si="28"/>
        <v>?</v>
      </c>
      <c r="AA230" s="12">
        <f t="shared" si="23"/>
        <v>0</v>
      </c>
      <c r="AI230" s="21" t="str">
        <f t="shared" si="22"/>
        <v>N</v>
      </c>
      <c r="AJ230" s="21" t="str">
        <f t="shared" si="24"/>
        <v>N</v>
      </c>
      <c r="AK230" s="21" t="str">
        <f t="shared" si="25"/>
        <v>N</v>
      </c>
      <c r="AL230" s="100">
        <f t="shared" si="26"/>
        <v>0</v>
      </c>
      <c r="AM230" s="99" t="str">
        <f t="shared" si="27"/>
        <v/>
      </c>
      <c r="BJ230" s="92"/>
    </row>
    <row r="231" spans="1:62" x14ac:dyDescent="0.3">
      <c r="A231" s="79"/>
      <c r="B231" s="79"/>
      <c r="J231" s="80" t="str">
        <f t="shared" si="28"/>
        <v>?</v>
      </c>
      <c r="AA231" s="12">
        <f t="shared" si="23"/>
        <v>0</v>
      </c>
      <c r="AI231" s="21" t="str">
        <f t="shared" si="22"/>
        <v>N</v>
      </c>
      <c r="AJ231" s="21" t="str">
        <f t="shared" si="24"/>
        <v>N</v>
      </c>
      <c r="AK231" s="21" t="str">
        <f t="shared" si="25"/>
        <v>N</v>
      </c>
      <c r="AL231" s="100">
        <f t="shared" si="26"/>
        <v>0</v>
      </c>
      <c r="AM231" s="99" t="str">
        <f t="shared" si="27"/>
        <v/>
      </c>
      <c r="BJ231" s="92"/>
    </row>
    <row r="232" spans="1:62" x14ac:dyDescent="0.3">
      <c r="A232" s="79"/>
      <c r="B232" s="79"/>
      <c r="J232" s="80" t="str">
        <f t="shared" si="28"/>
        <v>?</v>
      </c>
      <c r="AA232" s="12">
        <f t="shared" si="23"/>
        <v>0</v>
      </c>
      <c r="AI232" s="21" t="str">
        <f t="shared" si="22"/>
        <v>N</v>
      </c>
      <c r="AJ232" s="21" t="str">
        <f t="shared" si="24"/>
        <v>N</v>
      </c>
      <c r="AK232" s="21" t="str">
        <f t="shared" si="25"/>
        <v>N</v>
      </c>
      <c r="AL232" s="100">
        <f t="shared" si="26"/>
        <v>0</v>
      </c>
      <c r="AM232" s="99" t="str">
        <f t="shared" si="27"/>
        <v/>
      </c>
      <c r="AV232" s="14"/>
      <c r="BJ232" s="92"/>
    </row>
    <row r="233" spans="1:62" x14ac:dyDescent="0.3">
      <c r="A233" s="79"/>
      <c r="B233" s="79"/>
      <c r="J233" s="80" t="str">
        <f t="shared" si="28"/>
        <v>?</v>
      </c>
      <c r="AA233" s="12">
        <f t="shared" si="23"/>
        <v>0</v>
      </c>
      <c r="AI233" s="21" t="str">
        <f t="shared" si="22"/>
        <v>N</v>
      </c>
      <c r="AJ233" s="21" t="str">
        <f t="shared" si="24"/>
        <v>N</v>
      </c>
      <c r="AK233" s="21" t="str">
        <f t="shared" si="25"/>
        <v>N</v>
      </c>
      <c r="AL233" s="100">
        <f t="shared" si="26"/>
        <v>0</v>
      </c>
      <c r="AM233" s="99" t="str">
        <f t="shared" si="27"/>
        <v/>
      </c>
      <c r="BJ233" s="92"/>
    </row>
    <row r="234" spans="1:62" x14ac:dyDescent="0.3">
      <c r="A234" s="79"/>
      <c r="B234" s="79"/>
      <c r="J234" s="80" t="str">
        <f t="shared" si="28"/>
        <v>?</v>
      </c>
      <c r="AA234" s="12">
        <f t="shared" si="23"/>
        <v>0</v>
      </c>
      <c r="AI234" s="21" t="str">
        <f t="shared" si="22"/>
        <v>N</v>
      </c>
      <c r="AJ234" s="21" t="str">
        <f t="shared" si="24"/>
        <v>N</v>
      </c>
      <c r="AK234" s="21" t="str">
        <f t="shared" si="25"/>
        <v>N</v>
      </c>
      <c r="AL234" s="100">
        <f t="shared" si="26"/>
        <v>0</v>
      </c>
      <c r="AM234" s="99" t="str">
        <f t="shared" si="27"/>
        <v/>
      </c>
      <c r="BJ234" s="92"/>
    </row>
    <row r="235" spans="1:62" x14ac:dyDescent="0.3">
      <c r="A235" s="79"/>
      <c r="B235" s="79"/>
      <c r="J235" s="80" t="str">
        <f t="shared" si="28"/>
        <v>?</v>
      </c>
      <c r="AA235" s="12">
        <f t="shared" si="23"/>
        <v>0</v>
      </c>
      <c r="AI235" s="21" t="str">
        <f t="shared" si="22"/>
        <v>N</v>
      </c>
      <c r="AJ235" s="21" t="str">
        <f t="shared" si="24"/>
        <v>N</v>
      </c>
      <c r="AK235" s="21" t="str">
        <f t="shared" si="25"/>
        <v>N</v>
      </c>
      <c r="AL235" s="100">
        <f t="shared" si="26"/>
        <v>0</v>
      </c>
      <c r="AM235" s="99" t="str">
        <f t="shared" si="27"/>
        <v/>
      </c>
      <c r="BJ235" s="92"/>
    </row>
    <row r="236" spans="1:62" x14ac:dyDescent="0.3">
      <c r="A236" s="79"/>
      <c r="B236" s="79"/>
      <c r="J236" s="80" t="str">
        <f t="shared" si="28"/>
        <v>?</v>
      </c>
      <c r="AA236" s="12">
        <f t="shared" si="23"/>
        <v>0</v>
      </c>
      <c r="AI236" s="21" t="str">
        <f t="shared" si="22"/>
        <v>N</v>
      </c>
      <c r="AJ236" s="21" t="str">
        <f t="shared" si="24"/>
        <v>N</v>
      </c>
      <c r="AK236" s="21" t="str">
        <f t="shared" si="25"/>
        <v>N</v>
      </c>
      <c r="AL236" s="100">
        <f t="shared" si="26"/>
        <v>0</v>
      </c>
      <c r="AM236" s="99" t="str">
        <f t="shared" si="27"/>
        <v/>
      </c>
      <c r="BJ236" s="92"/>
    </row>
    <row r="237" spans="1:62" x14ac:dyDescent="0.3">
      <c r="A237" s="79"/>
      <c r="B237" s="79"/>
      <c r="J237" s="80" t="str">
        <f t="shared" si="28"/>
        <v>?</v>
      </c>
      <c r="AA237" s="12">
        <f t="shared" si="23"/>
        <v>0</v>
      </c>
      <c r="AI237" s="21" t="str">
        <f t="shared" si="22"/>
        <v>N</v>
      </c>
      <c r="AJ237" s="21" t="str">
        <f t="shared" si="24"/>
        <v>N</v>
      </c>
      <c r="AK237" s="21" t="str">
        <f t="shared" si="25"/>
        <v>N</v>
      </c>
      <c r="AL237" s="100">
        <f t="shared" si="26"/>
        <v>0</v>
      </c>
      <c r="AM237" s="99" t="str">
        <f t="shared" si="27"/>
        <v/>
      </c>
      <c r="BJ237" s="92"/>
    </row>
    <row r="238" spans="1:62" x14ac:dyDescent="0.3">
      <c r="A238" s="79"/>
      <c r="B238" s="79"/>
      <c r="J238" s="80" t="str">
        <f t="shared" si="28"/>
        <v>?</v>
      </c>
      <c r="AA238" s="12">
        <f t="shared" si="23"/>
        <v>0</v>
      </c>
      <c r="AI238" s="21" t="str">
        <f t="shared" si="22"/>
        <v>N</v>
      </c>
      <c r="AJ238" s="21" t="str">
        <f t="shared" si="24"/>
        <v>N</v>
      </c>
      <c r="AK238" s="21" t="str">
        <f t="shared" si="25"/>
        <v>N</v>
      </c>
      <c r="AL238" s="100">
        <f t="shared" si="26"/>
        <v>0</v>
      </c>
      <c r="AM238" s="99" t="str">
        <f t="shared" si="27"/>
        <v/>
      </c>
      <c r="BJ238" s="92"/>
    </row>
    <row r="239" spans="1:62" x14ac:dyDescent="0.3">
      <c r="A239" s="79"/>
      <c r="B239" s="79"/>
      <c r="J239" s="80" t="str">
        <f t="shared" si="28"/>
        <v>?</v>
      </c>
      <c r="AA239" s="12">
        <f t="shared" si="23"/>
        <v>0</v>
      </c>
      <c r="AI239" s="21" t="str">
        <f t="shared" si="22"/>
        <v>N</v>
      </c>
      <c r="AJ239" s="21" t="str">
        <f t="shared" si="24"/>
        <v>N</v>
      </c>
      <c r="AK239" s="21" t="str">
        <f t="shared" si="25"/>
        <v>N</v>
      </c>
      <c r="AL239" s="100">
        <f t="shared" si="26"/>
        <v>0</v>
      </c>
      <c r="AM239" s="99" t="str">
        <f t="shared" si="27"/>
        <v/>
      </c>
      <c r="BJ239" s="92"/>
    </row>
    <row r="240" spans="1:62" x14ac:dyDescent="0.3">
      <c r="A240" s="79"/>
      <c r="B240" s="79"/>
      <c r="J240" s="80" t="str">
        <f t="shared" si="28"/>
        <v>?</v>
      </c>
      <c r="AA240" s="12">
        <f t="shared" si="23"/>
        <v>0</v>
      </c>
      <c r="AI240" s="21" t="str">
        <f t="shared" si="22"/>
        <v>N</v>
      </c>
      <c r="AJ240" s="21" t="str">
        <f t="shared" si="24"/>
        <v>N</v>
      </c>
      <c r="AK240" s="21" t="str">
        <f t="shared" si="25"/>
        <v>N</v>
      </c>
      <c r="AL240" s="100">
        <f t="shared" si="26"/>
        <v>0</v>
      </c>
      <c r="AM240" s="99" t="str">
        <f t="shared" si="27"/>
        <v/>
      </c>
      <c r="BJ240" s="92"/>
    </row>
    <row r="241" spans="1:62" x14ac:dyDescent="0.3">
      <c r="A241" s="79"/>
      <c r="B241" s="79"/>
      <c r="J241" s="80" t="str">
        <f t="shared" si="28"/>
        <v>?</v>
      </c>
      <c r="AA241" s="12">
        <f t="shared" si="23"/>
        <v>0</v>
      </c>
      <c r="AI241" s="21" t="str">
        <f t="shared" si="22"/>
        <v>N</v>
      </c>
      <c r="AJ241" s="21" t="str">
        <f t="shared" si="24"/>
        <v>N</v>
      </c>
      <c r="AK241" s="21" t="str">
        <f t="shared" si="25"/>
        <v>N</v>
      </c>
      <c r="AL241" s="100">
        <f t="shared" si="26"/>
        <v>0</v>
      </c>
      <c r="AM241" s="99" t="str">
        <f t="shared" si="27"/>
        <v/>
      </c>
      <c r="BJ241" s="92"/>
    </row>
    <row r="242" spans="1:62" x14ac:dyDescent="0.3">
      <c r="A242" s="79"/>
      <c r="B242" s="79"/>
      <c r="J242" s="80" t="str">
        <f t="shared" si="28"/>
        <v>?</v>
      </c>
      <c r="AA242" s="12">
        <f t="shared" si="23"/>
        <v>0</v>
      </c>
      <c r="AI242" s="21" t="str">
        <f t="shared" si="22"/>
        <v>N</v>
      </c>
      <c r="AJ242" s="21" t="str">
        <f t="shared" si="24"/>
        <v>N</v>
      </c>
      <c r="AK242" s="21" t="str">
        <f t="shared" si="25"/>
        <v>N</v>
      </c>
      <c r="AL242" s="100">
        <f t="shared" si="26"/>
        <v>0</v>
      </c>
      <c r="AM242" s="99" t="str">
        <f t="shared" si="27"/>
        <v/>
      </c>
      <c r="BJ242" s="92"/>
    </row>
    <row r="243" spans="1:62" x14ac:dyDescent="0.3">
      <c r="A243" s="79"/>
      <c r="B243" s="79"/>
      <c r="J243" s="80" t="str">
        <f t="shared" si="28"/>
        <v>?</v>
      </c>
      <c r="AA243" s="12">
        <f t="shared" si="23"/>
        <v>0</v>
      </c>
      <c r="AI243" s="21" t="str">
        <f t="shared" si="22"/>
        <v>N</v>
      </c>
      <c r="AJ243" s="21" t="str">
        <f t="shared" si="24"/>
        <v>N</v>
      </c>
      <c r="AK243" s="21" t="str">
        <f t="shared" si="25"/>
        <v>N</v>
      </c>
      <c r="AL243" s="100">
        <f t="shared" si="26"/>
        <v>0</v>
      </c>
      <c r="AM243" s="99" t="str">
        <f t="shared" si="27"/>
        <v/>
      </c>
      <c r="BJ243" s="92"/>
    </row>
    <row r="244" spans="1:62" x14ac:dyDescent="0.3">
      <c r="A244" s="79"/>
      <c r="B244" s="79"/>
      <c r="J244" s="80" t="str">
        <f t="shared" si="28"/>
        <v>?</v>
      </c>
      <c r="AA244" s="12">
        <f t="shared" si="23"/>
        <v>0</v>
      </c>
      <c r="AI244" s="21" t="str">
        <f t="shared" si="22"/>
        <v>N</v>
      </c>
      <c r="AJ244" s="21" t="str">
        <f t="shared" si="24"/>
        <v>N</v>
      </c>
      <c r="AK244" s="21" t="str">
        <f t="shared" si="25"/>
        <v>N</v>
      </c>
      <c r="AL244" s="100">
        <f t="shared" si="26"/>
        <v>0</v>
      </c>
      <c r="AM244" s="99" t="str">
        <f t="shared" si="27"/>
        <v/>
      </c>
      <c r="BJ244" s="92"/>
    </row>
    <row r="245" spans="1:62" x14ac:dyDescent="0.3">
      <c r="A245" s="79"/>
      <c r="B245" s="79"/>
      <c r="J245" s="80" t="str">
        <f t="shared" si="28"/>
        <v>?</v>
      </c>
      <c r="AA245" s="12">
        <f t="shared" si="23"/>
        <v>0</v>
      </c>
      <c r="AI245" s="21" t="str">
        <f t="shared" si="22"/>
        <v>N</v>
      </c>
      <c r="AJ245" s="21" t="str">
        <f t="shared" si="24"/>
        <v>N</v>
      </c>
      <c r="AK245" s="21" t="str">
        <f t="shared" si="25"/>
        <v>N</v>
      </c>
      <c r="AL245" s="100">
        <f t="shared" si="26"/>
        <v>0</v>
      </c>
      <c r="AM245" s="99" t="str">
        <f t="shared" si="27"/>
        <v/>
      </c>
      <c r="BJ245" s="92"/>
    </row>
    <row r="246" spans="1:62" x14ac:dyDescent="0.3">
      <c r="A246" s="79"/>
      <c r="B246" s="79"/>
      <c r="J246" s="80" t="str">
        <f t="shared" si="28"/>
        <v>?</v>
      </c>
      <c r="AA246" s="12">
        <f t="shared" si="23"/>
        <v>0</v>
      </c>
      <c r="AI246" s="21" t="str">
        <f t="shared" si="22"/>
        <v>N</v>
      </c>
      <c r="AJ246" s="21" t="str">
        <f t="shared" si="24"/>
        <v>N</v>
      </c>
      <c r="AK246" s="21" t="str">
        <f t="shared" si="25"/>
        <v>N</v>
      </c>
      <c r="AL246" s="100">
        <f t="shared" si="26"/>
        <v>0</v>
      </c>
      <c r="AM246" s="99" t="str">
        <f t="shared" si="27"/>
        <v/>
      </c>
      <c r="BJ246" s="92"/>
    </row>
    <row r="247" spans="1:62" x14ac:dyDescent="0.3">
      <c r="A247" s="79"/>
      <c r="B247" s="79"/>
      <c r="J247" s="80" t="str">
        <f t="shared" si="28"/>
        <v>?</v>
      </c>
      <c r="AA247" s="12">
        <f t="shared" si="23"/>
        <v>0</v>
      </c>
      <c r="AI247" s="21" t="str">
        <f t="shared" si="22"/>
        <v>N</v>
      </c>
      <c r="AJ247" s="21" t="str">
        <f t="shared" si="24"/>
        <v>N</v>
      </c>
      <c r="AK247" s="21" t="str">
        <f t="shared" si="25"/>
        <v>N</v>
      </c>
      <c r="AL247" s="100">
        <f t="shared" si="26"/>
        <v>0</v>
      </c>
      <c r="AM247" s="99" t="str">
        <f t="shared" si="27"/>
        <v/>
      </c>
      <c r="BJ247" s="92"/>
    </row>
    <row r="248" spans="1:62" x14ac:dyDescent="0.3">
      <c r="A248" s="79"/>
      <c r="B248" s="79"/>
      <c r="J248" s="80" t="str">
        <f t="shared" si="28"/>
        <v>?</v>
      </c>
      <c r="AA248" s="12">
        <f t="shared" si="23"/>
        <v>0</v>
      </c>
      <c r="AI248" s="21" t="str">
        <f t="shared" si="22"/>
        <v>N</v>
      </c>
      <c r="AJ248" s="21" t="str">
        <f t="shared" si="24"/>
        <v>N</v>
      </c>
      <c r="AK248" s="21" t="str">
        <f t="shared" si="25"/>
        <v>N</v>
      </c>
      <c r="AL248" s="100">
        <f t="shared" si="26"/>
        <v>0</v>
      </c>
      <c r="AM248" s="99" t="str">
        <f t="shared" si="27"/>
        <v/>
      </c>
      <c r="BJ248" s="92"/>
    </row>
    <row r="249" spans="1:62" x14ac:dyDescent="0.3">
      <c r="A249" s="79"/>
      <c r="B249" s="79"/>
      <c r="J249" s="80" t="str">
        <f t="shared" si="28"/>
        <v>?</v>
      </c>
      <c r="AA249" s="12">
        <f t="shared" si="23"/>
        <v>0</v>
      </c>
      <c r="AI249" s="21" t="str">
        <f t="shared" si="22"/>
        <v>N</v>
      </c>
      <c r="AJ249" s="21" t="str">
        <f t="shared" si="24"/>
        <v>N</v>
      </c>
      <c r="AK249" s="21" t="str">
        <f t="shared" si="25"/>
        <v>N</v>
      </c>
      <c r="AL249" s="100">
        <f t="shared" si="26"/>
        <v>0</v>
      </c>
      <c r="AM249" s="99" t="str">
        <f t="shared" si="27"/>
        <v/>
      </c>
      <c r="BJ249" s="92"/>
    </row>
    <row r="250" spans="1:62" x14ac:dyDescent="0.3">
      <c r="A250" s="79"/>
      <c r="B250" s="79"/>
      <c r="J250" s="80" t="str">
        <f t="shared" si="28"/>
        <v>?</v>
      </c>
      <c r="AA250" s="12">
        <f t="shared" si="23"/>
        <v>0</v>
      </c>
      <c r="AI250" s="21" t="str">
        <f t="shared" si="22"/>
        <v>N</v>
      </c>
      <c r="AJ250" s="21" t="str">
        <f t="shared" si="24"/>
        <v>N</v>
      </c>
      <c r="AK250" s="21" t="str">
        <f t="shared" si="25"/>
        <v>N</v>
      </c>
      <c r="AL250" s="100">
        <f t="shared" si="26"/>
        <v>0</v>
      </c>
      <c r="AM250" s="99" t="str">
        <f t="shared" si="27"/>
        <v/>
      </c>
      <c r="BJ250" s="92"/>
    </row>
    <row r="251" spans="1:62" x14ac:dyDescent="0.3">
      <c r="A251" s="79"/>
      <c r="B251" s="79"/>
      <c r="J251" s="80" t="str">
        <f t="shared" si="28"/>
        <v>?</v>
      </c>
      <c r="AA251" s="12">
        <f t="shared" si="23"/>
        <v>0</v>
      </c>
      <c r="AI251" s="21" t="str">
        <f t="shared" si="22"/>
        <v>N</v>
      </c>
      <c r="AJ251" s="21" t="str">
        <f t="shared" si="24"/>
        <v>N</v>
      </c>
      <c r="AK251" s="21" t="str">
        <f t="shared" si="25"/>
        <v>N</v>
      </c>
      <c r="AL251" s="100">
        <f t="shared" si="26"/>
        <v>0</v>
      </c>
      <c r="AM251" s="99" t="str">
        <f t="shared" si="27"/>
        <v/>
      </c>
      <c r="BJ251" s="92"/>
    </row>
    <row r="252" spans="1:62" x14ac:dyDescent="0.3">
      <c r="A252" s="79"/>
      <c r="B252" s="79"/>
      <c r="J252" s="80" t="str">
        <f t="shared" si="28"/>
        <v>?</v>
      </c>
      <c r="AA252" s="12">
        <f t="shared" si="23"/>
        <v>0</v>
      </c>
      <c r="AI252" s="21" t="str">
        <f t="shared" si="22"/>
        <v>N</v>
      </c>
      <c r="AJ252" s="21" t="str">
        <f t="shared" si="24"/>
        <v>N</v>
      </c>
      <c r="AK252" s="21" t="str">
        <f t="shared" si="25"/>
        <v>N</v>
      </c>
      <c r="AL252" s="100">
        <f t="shared" si="26"/>
        <v>0</v>
      </c>
      <c r="AM252" s="99" t="str">
        <f t="shared" si="27"/>
        <v/>
      </c>
      <c r="BJ252" s="92"/>
    </row>
    <row r="253" spans="1:62" x14ac:dyDescent="0.3">
      <c r="A253" s="79"/>
      <c r="B253" s="79"/>
      <c r="J253" s="80" t="str">
        <f t="shared" si="28"/>
        <v>?</v>
      </c>
      <c r="AA253" s="12">
        <f t="shared" si="23"/>
        <v>0</v>
      </c>
      <c r="AI253" s="21" t="str">
        <f t="shared" si="22"/>
        <v>N</v>
      </c>
      <c r="AJ253" s="21" t="str">
        <f t="shared" si="24"/>
        <v>N</v>
      </c>
      <c r="AK253" s="21" t="str">
        <f t="shared" si="25"/>
        <v>N</v>
      </c>
      <c r="AL253" s="100">
        <f t="shared" si="26"/>
        <v>0</v>
      </c>
      <c r="AM253" s="99" t="str">
        <f t="shared" si="27"/>
        <v/>
      </c>
      <c r="BJ253" s="92"/>
    </row>
    <row r="254" spans="1:62" x14ac:dyDescent="0.3">
      <c r="A254" s="79"/>
      <c r="B254" s="79"/>
      <c r="H254" s="14"/>
      <c r="J254" s="80" t="str">
        <f t="shared" si="28"/>
        <v>?</v>
      </c>
      <c r="AA254" s="12">
        <f t="shared" si="23"/>
        <v>0</v>
      </c>
      <c r="AI254" s="21" t="str">
        <f t="shared" si="22"/>
        <v>N</v>
      </c>
      <c r="AJ254" s="21" t="str">
        <f t="shared" si="24"/>
        <v>N</v>
      </c>
      <c r="AK254" s="21" t="str">
        <f t="shared" si="25"/>
        <v>N</v>
      </c>
      <c r="AL254" s="100">
        <f t="shared" si="26"/>
        <v>0</v>
      </c>
      <c r="AM254" s="99" t="str">
        <f t="shared" si="27"/>
        <v/>
      </c>
      <c r="BJ254" s="92"/>
    </row>
    <row r="255" spans="1:62" x14ac:dyDescent="0.3">
      <c r="A255" s="79"/>
      <c r="B255" s="79"/>
      <c r="J255" s="80" t="str">
        <f t="shared" si="28"/>
        <v>?</v>
      </c>
      <c r="AA255" s="12">
        <f t="shared" si="23"/>
        <v>0</v>
      </c>
      <c r="AI255" s="21" t="str">
        <f t="shared" si="22"/>
        <v>N</v>
      </c>
      <c r="AJ255" s="21" t="str">
        <f t="shared" si="24"/>
        <v>N</v>
      </c>
      <c r="AK255" s="21" t="str">
        <f t="shared" si="25"/>
        <v>N</v>
      </c>
      <c r="AL255" s="100">
        <f t="shared" si="26"/>
        <v>0</v>
      </c>
      <c r="AM255" s="99" t="str">
        <f t="shared" si="27"/>
        <v/>
      </c>
      <c r="BJ255" s="92"/>
    </row>
    <row r="256" spans="1:62" x14ac:dyDescent="0.3">
      <c r="A256" s="79"/>
      <c r="B256" s="79"/>
      <c r="J256" s="80" t="str">
        <f t="shared" si="28"/>
        <v>?</v>
      </c>
      <c r="AA256" s="12">
        <f t="shared" si="23"/>
        <v>0</v>
      </c>
      <c r="AI256" s="21" t="str">
        <f t="shared" si="22"/>
        <v>N</v>
      </c>
      <c r="AJ256" s="21" t="str">
        <f t="shared" si="24"/>
        <v>N</v>
      </c>
      <c r="AK256" s="21" t="str">
        <f t="shared" si="25"/>
        <v>N</v>
      </c>
      <c r="AL256" s="100">
        <f t="shared" si="26"/>
        <v>0</v>
      </c>
      <c r="AM256" s="99" t="str">
        <f t="shared" si="27"/>
        <v/>
      </c>
      <c r="BJ256" s="92"/>
    </row>
    <row r="257" spans="1:62" x14ac:dyDescent="0.3">
      <c r="A257" s="79"/>
      <c r="B257" s="79"/>
      <c r="J257" s="80" t="str">
        <f t="shared" si="28"/>
        <v>?</v>
      </c>
      <c r="AA257" s="12">
        <f t="shared" si="23"/>
        <v>0</v>
      </c>
      <c r="AI257" s="21" t="str">
        <f t="shared" si="22"/>
        <v>N</v>
      </c>
      <c r="AJ257" s="21" t="str">
        <f t="shared" si="24"/>
        <v>N</v>
      </c>
      <c r="AK257" s="21" t="str">
        <f t="shared" si="25"/>
        <v>N</v>
      </c>
      <c r="AL257" s="100">
        <f t="shared" si="26"/>
        <v>0</v>
      </c>
      <c r="AM257" s="99" t="str">
        <f t="shared" si="27"/>
        <v/>
      </c>
      <c r="BJ257" s="92"/>
    </row>
    <row r="258" spans="1:62" x14ac:dyDescent="0.3">
      <c r="A258" s="79"/>
      <c r="B258" s="79"/>
      <c r="J258" s="80" t="str">
        <f t="shared" si="28"/>
        <v>?</v>
      </c>
      <c r="AA258" s="12">
        <f t="shared" si="23"/>
        <v>0</v>
      </c>
      <c r="AI258" s="21" t="str">
        <f t="shared" si="22"/>
        <v>N</v>
      </c>
      <c r="AJ258" s="21" t="str">
        <f t="shared" si="24"/>
        <v>N</v>
      </c>
      <c r="AK258" s="21" t="str">
        <f t="shared" si="25"/>
        <v>N</v>
      </c>
      <c r="AL258" s="100">
        <f t="shared" si="26"/>
        <v>0</v>
      </c>
      <c r="AM258" s="99" t="str">
        <f t="shared" si="27"/>
        <v/>
      </c>
      <c r="BJ258" s="92"/>
    </row>
    <row r="259" spans="1:62" x14ac:dyDescent="0.3">
      <c r="A259" s="79"/>
      <c r="B259" s="79"/>
      <c r="J259" s="80" t="str">
        <f t="shared" si="28"/>
        <v>?</v>
      </c>
      <c r="AA259" s="12">
        <f t="shared" si="23"/>
        <v>0</v>
      </c>
      <c r="AI259" s="21" t="str">
        <f t="shared" si="22"/>
        <v>N</v>
      </c>
      <c r="AJ259" s="21" t="str">
        <f t="shared" si="24"/>
        <v>N</v>
      </c>
      <c r="AK259" s="21" t="str">
        <f t="shared" si="25"/>
        <v>N</v>
      </c>
      <c r="AL259" s="100">
        <f t="shared" si="26"/>
        <v>0</v>
      </c>
      <c r="AM259" s="99" t="str">
        <f t="shared" si="27"/>
        <v/>
      </c>
      <c r="BJ259" s="92"/>
    </row>
    <row r="260" spans="1:62" x14ac:dyDescent="0.3">
      <c r="A260" s="79"/>
      <c r="B260" s="79"/>
      <c r="J260" s="80" t="str">
        <f t="shared" si="28"/>
        <v>?</v>
      </c>
      <c r="AA260" s="12">
        <f t="shared" si="23"/>
        <v>0</v>
      </c>
      <c r="AI260" s="21" t="str">
        <f t="shared" si="22"/>
        <v>N</v>
      </c>
      <c r="AJ260" s="21" t="str">
        <f t="shared" si="24"/>
        <v>N</v>
      </c>
      <c r="AK260" s="21" t="str">
        <f t="shared" si="25"/>
        <v>N</v>
      </c>
      <c r="AL260" s="100">
        <f t="shared" si="26"/>
        <v>0</v>
      </c>
      <c r="AM260" s="99" t="str">
        <f t="shared" si="27"/>
        <v/>
      </c>
      <c r="BJ260" s="92"/>
    </row>
    <row r="261" spans="1:62" x14ac:dyDescent="0.3">
      <c r="A261" s="79"/>
      <c r="B261" s="79"/>
      <c r="J261" s="80" t="str">
        <f t="shared" si="28"/>
        <v>?</v>
      </c>
      <c r="AA261" s="12">
        <f t="shared" si="23"/>
        <v>0</v>
      </c>
      <c r="AI261" s="21" t="str">
        <f t="shared" si="22"/>
        <v>N</v>
      </c>
      <c r="AJ261" s="21" t="str">
        <f t="shared" si="24"/>
        <v>N</v>
      </c>
      <c r="AK261" s="21" t="str">
        <f t="shared" si="25"/>
        <v>N</v>
      </c>
      <c r="AL261" s="100">
        <f t="shared" si="26"/>
        <v>0</v>
      </c>
      <c r="AM261" s="99" t="str">
        <f t="shared" si="27"/>
        <v/>
      </c>
      <c r="BJ261" s="92"/>
    </row>
    <row r="262" spans="1:62" x14ac:dyDescent="0.3">
      <c r="A262" s="79"/>
      <c r="B262" s="79"/>
      <c r="J262" s="80" t="str">
        <f t="shared" si="28"/>
        <v>?</v>
      </c>
      <c r="AA262" s="12">
        <f t="shared" si="23"/>
        <v>0</v>
      </c>
      <c r="AI262" s="21" t="str">
        <f t="shared" si="22"/>
        <v>N</v>
      </c>
      <c r="AJ262" s="21" t="str">
        <f t="shared" si="24"/>
        <v>N</v>
      </c>
      <c r="AK262" s="21" t="str">
        <f t="shared" si="25"/>
        <v>N</v>
      </c>
      <c r="AL262" s="100">
        <f t="shared" si="26"/>
        <v>0</v>
      </c>
      <c r="AM262" s="99" t="str">
        <f t="shared" si="27"/>
        <v/>
      </c>
      <c r="BJ262" s="92"/>
    </row>
    <row r="263" spans="1:62" x14ac:dyDescent="0.3">
      <c r="A263" s="79"/>
      <c r="B263" s="79"/>
      <c r="J263" s="80" t="str">
        <f t="shared" si="28"/>
        <v>?</v>
      </c>
      <c r="AA263" s="12">
        <f t="shared" si="23"/>
        <v>0</v>
      </c>
      <c r="AI263" s="21" t="str">
        <f t="shared" si="22"/>
        <v>N</v>
      </c>
      <c r="AJ263" s="21" t="str">
        <f t="shared" si="24"/>
        <v>N</v>
      </c>
      <c r="AK263" s="21" t="str">
        <f t="shared" si="25"/>
        <v>N</v>
      </c>
      <c r="AL263" s="100">
        <f t="shared" si="26"/>
        <v>0</v>
      </c>
      <c r="AM263" s="99" t="str">
        <f t="shared" si="27"/>
        <v/>
      </c>
      <c r="BJ263" s="92"/>
    </row>
    <row r="264" spans="1:62" x14ac:dyDescent="0.3">
      <c r="A264" s="79"/>
      <c r="B264" s="79"/>
      <c r="J264" s="80" t="str">
        <f t="shared" si="28"/>
        <v>?</v>
      </c>
      <c r="AA264" s="12">
        <f t="shared" si="23"/>
        <v>0</v>
      </c>
      <c r="AI264" s="21" t="str">
        <f t="shared" si="22"/>
        <v>N</v>
      </c>
      <c r="AJ264" s="21" t="str">
        <f t="shared" si="24"/>
        <v>N</v>
      </c>
      <c r="AK264" s="21" t="str">
        <f t="shared" si="25"/>
        <v>N</v>
      </c>
      <c r="AL264" s="100">
        <f t="shared" si="26"/>
        <v>0</v>
      </c>
      <c r="AM264" s="99" t="str">
        <f t="shared" si="27"/>
        <v/>
      </c>
      <c r="BJ264" s="92"/>
    </row>
    <row r="265" spans="1:62" x14ac:dyDescent="0.3">
      <c r="A265" s="79"/>
      <c r="B265" s="79"/>
      <c r="J265" s="80" t="str">
        <f t="shared" si="28"/>
        <v>?</v>
      </c>
      <c r="AA265" s="12">
        <f t="shared" si="23"/>
        <v>0</v>
      </c>
      <c r="AI265" s="21" t="str">
        <f t="shared" ref="AI265:AI301" si="29">IF(T265="(+)","Y", "N")</f>
        <v>N</v>
      </c>
      <c r="AJ265" s="21" t="str">
        <f t="shared" si="24"/>
        <v>N</v>
      </c>
      <c r="AK265" s="21" t="str">
        <f t="shared" si="25"/>
        <v>N</v>
      </c>
      <c r="AL265" s="100">
        <f t="shared" si="26"/>
        <v>0</v>
      </c>
      <c r="AM265" s="99" t="str">
        <f t="shared" si="27"/>
        <v/>
      </c>
      <c r="BJ265" s="92"/>
    </row>
    <row r="266" spans="1:62" x14ac:dyDescent="0.3">
      <c r="A266" s="79"/>
      <c r="B266" s="79"/>
      <c r="H266" s="14"/>
      <c r="J266" s="80" t="str">
        <f t="shared" si="28"/>
        <v>?</v>
      </c>
      <c r="AA266" s="12">
        <f t="shared" ref="AA266:AA301" si="30">COUNTA(T266:W266)</f>
        <v>0</v>
      </c>
      <c r="AI266" s="21" t="str">
        <f t="shared" si="29"/>
        <v>N</v>
      </c>
      <c r="AJ266" s="21" t="str">
        <f t="shared" ref="AJ266:AJ301" si="31">IF(AI266="Y","LC",  IF(U266="(+)", "Prob",IF(V266="(+)","Susp","N")))</f>
        <v>N</v>
      </c>
      <c r="AK266" s="21" t="str">
        <f t="shared" ref="AK266:AK301" si="32">IF(OR(AJ266="LC",AJ266="Prob", AJ266="Susp"),"Y","N")</f>
        <v>N</v>
      </c>
      <c r="AL266" s="100">
        <f t="shared" ref="AL266:AL301" si="33">MIN(S266,O266)</f>
        <v>0</v>
      </c>
      <c r="AM266" s="99" t="str">
        <f t="shared" ref="AM266:AM301" si="34">IF(AL266=0,"",AL266)</f>
        <v/>
      </c>
      <c r="BJ266" s="92"/>
    </row>
    <row r="267" spans="1:62" x14ac:dyDescent="0.3">
      <c r="A267" s="79"/>
      <c r="B267" s="79"/>
      <c r="J267" s="80" t="str">
        <f t="shared" si="28"/>
        <v>?</v>
      </c>
      <c r="S267" s="13"/>
      <c r="AA267" s="12">
        <f t="shared" si="30"/>
        <v>0</v>
      </c>
      <c r="AG267" s="13"/>
      <c r="AI267" s="21" t="str">
        <f t="shared" si="29"/>
        <v>N</v>
      </c>
      <c r="AJ267" s="21" t="str">
        <f t="shared" si="31"/>
        <v>N</v>
      </c>
      <c r="AK267" s="21" t="str">
        <f t="shared" si="32"/>
        <v>N</v>
      </c>
      <c r="AL267" s="100">
        <f t="shared" si="33"/>
        <v>0</v>
      </c>
      <c r="AM267" s="99" t="str">
        <f t="shared" si="34"/>
        <v/>
      </c>
      <c r="AP267" s="14"/>
      <c r="AV267" s="14"/>
      <c r="AW267" s="14"/>
      <c r="AX267" s="14"/>
      <c r="AY267" s="14"/>
      <c r="AZ267" s="14"/>
      <c r="BA267" s="14"/>
      <c r="BB267" s="14"/>
      <c r="BC267" s="14"/>
      <c r="BD267" s="14"/>
      <c r="BE267" s="14"/>
      <c r="BF267" s="14"/>
      <c r="BG267" s="14"/>
      <c r="BJ267" s="92"/>
    </row>
    <row r="268" spans="1:62" x14ac:dyDescent="0.3">
      <c r="A268" s="79"/>
      <c r="B268" s="79"/>
      <c r="J268" s="80" t="str">
        <f t="shared" si="28"/>
        <v>?</v>
      </c>
      <c r="AA268" s="12">
        <f t="shared" si="30"/>
        <v>0</v>
      </c>
      <c r="AI268" s="21" t="str">
        <f t="shared" si="29"/>
        <v>N</v>
      </c>
      <c r="AJ268" s="21" t="str">
        <f t="shared" si="31"/>
        <v>N</v>
      </c>
      <c r="AK268" s="21" t="str">
        <f t="shared" si="32"/>
        <v>N</v>
      </c>
      <c r="AL268" s="100">
        <f t="shared" si="33"/>
        <v>0</v>
      </c>
      <c r="AM268" s="99" t="str">
        <f t="shared" si="34"/>
        <v/>
      </c>
      <c r="BJ268" s="92"/>
    </row>
    <row r="269" spans="1:62" x14ac:dyDescent="0.3">
      <c r="A269" s="79"/>
      <c r="B269" s="79"/>
      <c r="J269" s="80" t="str">
        <f t="shared" si="28"/>
        <v>?</v>
      </c>
      <c r="AA269" s="12">
        <f t="shared" si="30"/>
        <v>0</v>
      </c>
      <c r="AI269" s="21" t="str">
        <f t="shared" si="29"/>
        <v>N</v>
      </c>
      <c r="AJ269" s="21" t="str">
        <f t="shared" si="31"/>
        <v>N</v>
      </c>
      <c r="AK269" s="21" t="str">
        <f t="shared" si="32"/>
        <v>N</v>
      </c>
      <c r="AL269" s="100">
        <f t="shared" si="33"/>
        <v>0</v>
      </c>
      <c r="AM269" s="99" t="str">
        <f t="shared" si="34"/>
        <v/>
      </c>
      <c r="BJ269" s="92"/>
    </row>
    <row r="270" spans="1:62" x14ac:dyDescent="0.3">
      <c r="A270" s="79"/>
      <c r="B270" s="79"/>
      <c r="J270" s="80" t="str">
        <f t="shared" si="28"/>
        <v>?</v>
      </c>
      <c r="AA270" s="12">
        <f t="shared" si="30"/>
        <v>0</v>
      </c>
      <c r="AI270" s="21" t="str">
        <f t="shared" si="29"/>
        <v>N</v>
      </c>
      <c r="AJ270" s="21" t="str">
        <f t="shared" si="31"/>
        <v>N</v>
      </c>
      <c r="AK270" s="21" t="str">
        <f t="shared" si="32"/>
        <v>N</v>
      </c>
      <c r="AL270" s="100">
        <f t="shared" si="33"/>
        <v>0</v>
      </c>
      <c r="AM270" s="99" t="str">
        <f t="shared" si="34"/>
        <v/>
      </c>
      <c r="BJ270" s="92"/>
    </row>
    <row r="271" spans="1:62" x14ac:dyDescent="0.3">
      <c r="A271" s="79"/>
      <c r="B271" s="79"/>
      <c r="J271" s="80" t="str">
        <f t="shared" si="28"/>
        <v>?</v>
      </c>
      <c r="AA271" s="12">
        <f t="shared" si="30"/>
        <v>0</v>
      </c>
      <c r="AI271" s="21" t="str">
        <f t="shared" si="29"/>
        <v>N</v>
      </c>
      <c r="AJ271" s="21" t="str">
        <f t="shared" si="31"/>
        <v>N</v>
      </c>
      <c r="AK271" s="21" t="str">
        <f t="shared" si="32"/>
        <v>N</v>
      </c>
      <c r="AL271" s="100">
        <f t="shared" si="33"/>
        <v>0</v>
      </c>
      <c r="AM271" s="99" t="str">
        <f t="shared" si="34"/>
        <v/>
      </c>
      <c r="BJ271" s="92"/>
    </row>
    <row r="272" spans="1:62" x14ac:dyDescent="0.3">
      <c r="A272" s="79"/>
      <c r="B272" s="79"/>
      <c r="J272" s="80" t="str">
        <f t="shared" si="28"/>
        <v>?</v>
      </c>
      <c r="AA272" s="12">
        <f t="shared" si="30"/>
        <v>0</v>
      </c>
      <c r="AI272" s="21" t="str">
        <f t="shared" si="29"/>
        <v>N</v>
      </c>
      <c r="AJ272" s="21" t="str">
        <f t="shared" si="31"/>
        <v>N</v>
      </c>
      <c r="AK272" s="21" t="str">
        <f t="shared" si="32"/>
        <v>N</v>
      </c>
      <c r="AL272" s="100">
        <f t="shared" si="33"/>
        <v>0</v>
      </c>
      <c r="AM272" s="99" t="str">
        <f t="shared" si="34"/>
        <v/>
      </c>
      <c r="BJ272" s="92"/>
    </row>
    <row r="273" spans="1:62" x14ac:dyDescent="0.3">
      <c r="A273" s="79"/>
      <c r="B273" s="79"/>
      <c r="J273" s="80" t="str">
        <f t="shared" si="28"/>
        <v>?</v>
      </c>
      <c r="AA273" s="12">
        <f t="shared" si="30"/>
        <v>0</v>
      </c>
      <c r="AI273" s="21" t="str">
        <f t="shared" si="29"/>
        <v>N</v>
      </c>
      <c r="AJ273" s="21" t="str">
        <f t="shared" si="31"/>
        <v>N</v>
      </c>
      <c r="AK273" s="21" t="str">
        <f t="shared" si="32"/>
        <v>N</v>
      </c>
      <c r="AL273" s="100">
        <f t="shared" si="33"/>
        <v>0</v>
      </c>
      <c r="AM273" s="99" t="str">
        <f t="shared" si="34"/>
        <v/>
      </c>
      <c r="BJ273" s="92"/>
    </row>
    <row r="274" spans="1:62" x14ac:dyDescent="0.3">
      <c r="A274" s="79"/>
      <c r="B274" s="79"/>
      <c r="J274" s="80" t="str">
        <f t="shared" si="28"/>
        <v>?</v>
      </c>
      <c r="AA274" s="12">
        <f t="shared" si="30"/>
        <v>0</v>
      </c>
      <c r="AI274" s="21" t="str">
        <f t="shared" si="29"/>
        <v>N</v>
      </c>
      <c r="AJ274" s="21" t="str">
        <f t="shared" si="31"/>
        <v>N</v>
      </c>
      <c r="AK274" s="21" t="str">
        <f t="shared" si="32"/>
        <v>N</v>
      </c>
      <c r="AL274" s="100">
        <f t="shared" si="33"/>
        <v>0</v>
      </c>
      <c r="AM274" s="99" t="str">
        <f t="shared" si="34"/>
        <v/>
      </c>
      <c r="BJ274" s="92"/>
    </row>
    <row r="275" spans="1:62" x14ac:dyDescent="0.3">
      <c r="A275" s="79"/>
      <c r="B275" s="79"/>
      <c r="J275" s="80" t="str">
        <f t="shared" si="28"/>
        <v>?</v>
      </c>
      <c r="AA275" s="12">
        <f t="shared" si="30"/>
        <v>0</v>
      </c>
      <c r="AI275" s="21" t="str">
        <f t="shared" si="29"/>
        <v>N</v>
      </c>
      <c r="AJ275" s="21" t="str">
        <f t="shared" si="31"/>
        <v>N</v>
      </c>
      <c r="AK275" s="21" t="str">
        <f t="shared" si="32"/>
        <v>N</v>
      </c>
      <c r="AL275" s="100">
        <f t="shared" si="33"/>
        <v>0</v>
      </c>
      <c r="AM275" s="99" t="str">
        <f t="shared" si="34"/>
        <v/>
      </c>
      <c r="BJ275" s="92"/>
    </row>
    <row r="276" spans="1:62" x14ac:dyDescent="0.3">
      <c r="A276" s="79"/>
      <c r="B276" s="79"/>
      <c r="J276" s="80" t="str">
        <f t="shared" si="28"/>
        <v>?</v>
      </c>
      <c r="AA276" s="12">
        <f t="shared" si="30"/>
        <v>0</v>
      </c>
      <c r="AI276" s="21" t="str">
        <f t="shared" si="29"/>
        <v>N</v>
      </c>
      <c r="AJ276" s="21" t="str">
        <f t="shared" si="31"/>
        <v>N</v>
      </c>
      <c r="AK276" s="21" t="str">
        <f t="shared" si="32"/>
        <v>N</v>
      </c>
      <c r="AL276" s="100">
        <f t="shared" si="33"/>
        <v>0</v>
      </c>
      <c r="AM276" s="99" t="str">
        <f t="shared" si="34"/>
        <v/>
      </c>
      <c r="BJ276" s="92"/>
    </row>
    <row r="277" spans="1:62" x14ac:dyDescent="0.3">
      <c r="A277" s="79"/>
      <c r="B277" s="79"/>
      <c r="J277" s="80" t="str">
        <f t="shared" si="28"/>
        <v>?</v>
      </c>
      <c r="AA277" s="12">
        <f t="shared" si="30"/>
        <v>0</v>
      </c>
      <c r="AI277" s="21" t="str">
        <f t="shared" si="29"/>
        <v>N</v>
      </c>
      <c r="AJ277" s="21" t="str">
        <f t="shared" si="31"/>
        <v>N</v>
      </c>
      <c r="AK277" s="21" t="str">
        <f t="shared" si="32"/>
        <v>N</v>
      </c>
      <c r="AL277" s="100">
        <f t="shared" si="33"/>
        <v>0</v>
      </c>
      <c r="AM277" s="99" t="str">
        <f t="shared" si="34"/>
        <v/>
      </c>
      <c r="BJ277" s="92"/>
    </row>
    <row r="278" spans="1:62" x14ac:dyDescent="0.3">
      <c r="A278" s="79"/>
      <c r="B278" s="79"/>
      <c r="J278" s="80" t="str">
        <f t="shared" si="28"/>
        <v>?</v>
      </c>
      <c r="AA278" s="12">
        <f t="shared" si="30"/>
        <v>0</v>
      </c>
      <c r="AI278" s="21" t="str">
        <f t="shared" si="29"/>
        <v>N</v>
      </c>
      <c r="AJ278" s="21" t="str">
        <f t="shared" si="31"/>
        <v>N</v>
      </c>
      <c r="AK278" s="21" t="str">
        <f t="shared" si="32"/>
        <v>N</v>
      </c>
      <c r="AL278" s="100">
        <f t="shared" si="33"/>
        <v>0</v>
      </c>
      <c r="AM278" s="99" t="str">
        <f t="shared" si="34"/>
        <v/>
      </c>
      <c r="BJ278" s="92"/>
    </row>
    <row r="279" spans="1:62" x14ac:dyDescent="0.3">
      <c r="A279" s="79"/>
      <c r="B279" s="79"/>
      <c r="J279" s="80" t="str">
        <f t="shared" si="28"/>
        <v>?</v>
      </c>
      <c r="AA279" s="12">
        <f t="shared" si="30"/>
        <v>0</v>
      </c>
      <c r="AI279" s="21" t="str">
        <f t="shared" si="29"/>
        <v>N</v>
      </c>
      <c r="AJ279" s="21" t="str">
        <f t="shared" si="31"/>
        <v>N</v>
      </c>
      <c r="AK279" s="21" t="str">
        <f t="shared" si="32"/>
        <v>N</v>
      </c>
      <c r="AL279" s="100">
        <f t="shared" si="33"/>
        <v>0</v>
      </c>
      <c r="AM279" s="99" t="str">
        <f t="shared" si="34"/>
        <v/>
      </c>
      <c r="BJ279" s="92"/>
    </row>
    <row r="280" spans="1:62" x14ac:dyDescent="0.3">
      <c r="A280" s="79"/>
      <c r="B280" s="79"/>
      <c r="J280" s="80" t="str">
        <f t="shared" si="28"/>
        <v>?</v>
      </c>
      <c r="AA280" s="12">
        <f t="shared" si="30"/>
        <v>0</v>
      </c>
      <c r="AI280" s="21" t="str">
        <f t="shared" si="29"/>
        <v>N</v>
      </c>
      <c r="AJ280" s="21" t="str">
        <f t="shared" si="31"/>
        <v>N</v>
      </c>
      <c r="AK280" s="21" t="str">
        <f t="shared" si="32"/>
        <v>N</v>
      </c>
      <c r="AL280" s="100">
        <f t="shared" si="33"/>
        <v>0</v>
      </c>
      <c r="AM280" s="99" t="str">
        <f t="shared" si="34"/>
        <v/>
      </c>
      <c r="BJ280" s="92"/>
    </row>
    <row r="281" spans="1:62" x14ac:dyDescent="0.3">
      <c r="A281" s="79"/>
      <c r="B281" s="79"/>
      <c r="J281" s="80" t="str">
        <f t="shared" si="28"/>
        <v>?</v>
      </c>
      <c r="AA281" s="12">
        <f t="shared" si="30"/>
        <v>0</v>
      </c>
      <c r="AI281" s="21" t="str">
        <f t="shared" si="29"/>
        <v>N</v>
      </c>
      <c r="AJ281" s="21" t="str">
        <f t="shared" si="31"/>
        <v>N</v>
      </c>
      <c r="AK281" s="21" t="str">
        <f t="shared" si="32"/>
        <v>N</v>
      </c>
      <c r="AL281" s="100">
        <f t="shared" si="33"/>
        <v>0</v>
      </c>
      <c r="AM281" s="99" t="str">
        <f t="shared" si="34"/>
        <v/>
      </c>
      <c r="BJ281" s="92"/>
    </row>
    <row r="282" spans="1:62" x14ac:dyDescent="0.3">
      <c r="A282" s="79"/>
      <c r="B282" s="79"/>
      <c r="J282" s="80" t="str">
        <f t="shared" si="28"/>
        <v>?</v>
      </c>
      <c r="AA282" s="12">
        <f t="shared" si="30"/>
        <v>0</v>
      </c>
      <c r="AI282" s="21" t="str">
        <f t="shared" si="29"/>
        <v>N</v>
      </c>
      <c r="AJ282" s="21" t="str">
        <f t="shared" si="31"/>
        <v>N</v>
      </c>
      <c r="AK282" s="21" t="str">
        <f t="shared" si="32"/>
        <v>N</v>
      </c>
      <c r="AL282" s="100">
        <f t="shared" si="33"/>
        <v>0</v>
      </c>
      <c r="AM282" s="99" t="str">
        <f t="shared" si="34"/>
        <v/>
      </c>
      <c r="BJ282" s="92"/>
    </row>
    <row r="283" spans="1:62" x14ac:dyDescent="0.3">
      <c r="A283" s="79"/>
      <c r="B283" s="79"/>
      <c r="J283" s="80" t="str">
        <f t="shared" si="28"/>
        <v>?</v>
      </c>
      <c r="AA283" s="12">
        <f t="shared" si="30"/>
        <v>0</v>
      </c>
      <c r="AI283" s="21" t="str">
        <f t="shared" si="29"/>
        <v>N</v>
      </c>
      <c r="AJ283" s="21" t="str">
        <f t="shared" si="31"/>
        <v>N</v>
      </c>
      <c r="AK283" s="21" t="str">
        <f t="shared" si="32"/>
        <v>N</v>
      </c>
      <c r="AL283" s="100">
        <f t="shared" si="33"/>
        <v>0</v>
      </c>
      <c r="AM283" s="99" t="str">
        <f t="shared" si="34"/>
        <v/>
      </c>
      <c r="BJ283" s="92"/>
    </row>
    <row r="284" spans="1:62" x14ac:dyDescent="0.3">
      <c r="A284" s="79"/>
      <c r="B284" s="79"/>
      <c r="J284" s="80" t="str">
        <f t="shared" si="28"/>
        <v>?</v>
      </c>
      <c r="AA284" s="12">
        <f t="shared" si="30"/>
        <v>0</v>
      </c>
      <c r="AI284" s="21" t="str">
        <f t="shared" si="29"/>
        <v>N</v>
      </c>
      <c r="AJ284" s="21" t="str">
        <f t="shared" si="31"/>
        <v>N</v>
      </c>
      <c r="AK284" s="21" t="str">
        <f t="shared" si="32"/>
        <v>N</v>
      </c>
      <c r="AL284" s="100">
        <f t="shared" si="33"/>
        <v>0</v>
      </c>
      <c r="AM284" s="99" t="str">
        <f t="shared" si="34"/>
        <v/>
      </c>
      <c r="BJ284" s="92"/>
    </row>
    <row r="285" spans="1:62" x14ac:dyDescent="0.3">
      <c r="A285" s="79"/>
      <c r="B285" s="79"/>
      <c r="J285" s="80" t="str">
        <f t="shared" si="28"/>
        <v>?</v>
      </c>
      <c r="AA285" s="12">
        <f t="shared" si="30"/>
        <v>0</v>
      </c>
      <c r="AI285" s="21" t="str">
        <f t="shared" si="29"/>
        <v>N</v>
      </c>
      <c r="AJ285" s="21" t="str">
        <f t="shared" si="31"/>
        <v>N</v>
      </c>
      <c r="AK285" s="21" t="str">
        <f t="shared" si="32"/>
        <v>N</v>
      </c>
      <c r="AL285" s="100">
        <f t="shared" si="33"/>
        <v>0</v>
      </c>
      <c r="AM285" s="99" t="str">
        <f t="shared" si="34"/>
        <v/>
      </c>
      <c r="BJ285" s="92"/>
    </row>
    <row r="286" spans="1:62" x14ac:dyDescent="0.3">
      <c r="A286" s="79"/>
      <c r="B286" s="79"/>
      <c r="J286" s="80" t="str">
        <f t="shared" ref="J286:J304" si="35">IF(ISBLANK(I286),"?",ROUNDDOWN((S286-I286)/365.25,0))</f>
        <v>?</v>
      </c>
      <c r="AA286" s="12">
        <f t="shared" si="30"/>
        <v>0</v>
      </c>
      <c r="AI286" s="21" t="str">
        <f t="shared" si="29"/>
        <v>N</v>
      </c>
      <c r="AJ286" s="21" t="str">
        <f t="shared" si="31"/>
        <v>N</v>
      </c>
      <c r="AK286" s="21" t="str">
        <f t="shared" si="32"/>
        <v>N</v>
      </c>
      <c r="AL286" s="100">
        <f t="shared" si="33"/>
        <v>0</v>
      </c>
      <c r="AM286" s="99" t="str">
        <f t="shared" si="34"/>
        <v/>
      </c>
      <c r="BJ286" s="92"/>
    </row>
    <row r="287" spans="1:62" x14ac:dyDescent="0.3">
      <c r="A287" s="79"/>
      <c r="B287" s="79"/>
      <c r="J287" s="80" t="str">
        <f t="shared" si="35"/>
        <v>?</v>
      </c>
      <c r="AA287" s="12">
        <f t="shared" si="30"/>
        <v>0</v>
      </c>
      <c r="AI287" s="21" t="str">
        <f t="shared" si="29"/>
        <v>N</v>
      </c>
      <c r="AJ287" s="21" t="str">
        <f t="shared" si="31"/>
        <v>N</v>
      </c>
      <c r="AK287" s="21" t="str">
        <f t="shared" si="32"/>
        <v>N</v>
      </c>
      <c r="AL287" s="100">
        <f t="shared" si="33"/>
        <v>0</v>
      </c>
      <c r="AM287" s="99" t="str">
        <f t="shared" si="34"/>
        <v/>
      </c>
      <c r="BJ287" s="92"/>
    </row>
    <row r="288" spans="1:62" x14ac:dyDescent="0.3">
      <c r="A288" s="79"/>
      <c r="B288" s="79"/>
      <c r="J288" s="80" t="str">
        <f t="shared" si="35"/>
        <v>?</v>
      </c>
      <c r="AA288" s="12">
        <f t="shared" si="30"/>
        <v>0</v>
      </c>
      <c r="AI288" s="21" t="str">
        <f t="shared" si="29"/>
        <v>N</v>
      </c>
      <c r="AJ288" s="21" t="str">
        <f t="shared" si="31"/>
        <v>N</v>
      </c>
      <c r="AK288" s="21" t="str">
        <f t="shared" si="32"/>
        <v>N</v>
      </c>
      <c r="AL288" s="100">
        <f t="shared" si="33"/>
        <v>0</v>
      </c>
      <c r="AM288" s="99" t="str">
        <f t="shared" si="34"/>
        <v/>
      </c>
      <c r="BJ288" s="92"/>
    </row>
    <row r="289" spans="1:62" x14ac:dyDescent="0.3">
      <c r="A289" s="79"/>
      <c r="B289" s="79"/>
      <c r="J289" s="80" t="str">
        <f t="shared" si="35"/>
        <v>?</v>
      </c>
      <c r="AA289" s="12">
        <f t="shared" si="30"/>
        <v>0</v>
      </c>
      <c r="AI289" s="21" t="str">
        <f t="shared" si="29"/>
        <v>N</v>
      </c>
      <c r="AJ289" s="21" t="str">
        <f t="shared" si="31"/>
        <v>N</v>
      </c>
      <c r="AK289" s="21" t="str">
        <f t="shared" si="32"/>
        <v>N</v>
      </c>
      <c r="AL289" s="100">
        <f t="shared" si="33"/>
        <v>0</v>
      </c>
      <c r="AM289" s="99" t="str">
        <f t="shared" si="34"/>
        <v/>
      </c>
      <c r="BJ289" s="92"/>
    </row>
    <row r="290" spans="1:62" x14ac:dyDescent="0.3">
      <c r="A290" s="79"/>
      <c r="B290" s="79"/>
      <c r="J290" s="80" t="str">
        <f t="shared" si="35"/>
        <v>?</v>
      </c>
      <c r="AA290" s="12">
        <f t="shared" si="30"/>
        <v>0</v>
      </c>
      <c r="AI290" s="21" t="str">
        <f t="shared" si="29"/>
        <v>N</v>
      </c>
      <c r="AJ290" s="21" t="str">
        <f t="shared" si="31"/>
        <v>N</v>
      </c>
      <c r="AK290" s="21" t="str">
        <f t="shared" si="32"/>
        <v>N</v>
      </c>
      <c r="AL290" s="100">
        <f t="shared" si="33"/>
        <v>0</v>
      </c>
      <c r="AM290" s="99" t="str">
        <f t="shared" si="34"/>
        <v/>
      </c>
      <c r="BJ290" s="92"/>
    </row>
    <row r="291" spans="1:62" x14ac:dyDescent="0.3">
      <c r="A291" s="79"/>
      <c r="B291" s="79"/>
      <c r="J291" s="80" t="str">
        <f t="shared" si="35"/>
        <v>?</v>
      </c>
      <c r="AA291" s="12">
        <f t="shared" si="30"/>
        <v>0</v>
      </c>
      <c r="AI291" s="21" t="str">
        <f t="shared" si="29"/>
        <v>N</v>
      </c>
      <c r="AJ291" s="21" t="str">
        <f t="shared" si="31"/>
        <v>N</v>
      </c>
      <c r="AK291" s="21" t="str">
        <f t="shared" si="32"/>
        <v>N</v>
      </c>
      <c r="AL291" s="100">
        <f t="shared" si="33"/>
        <v>0</v>
      </c>
      <c r="AM291" s="99" t="str">
        <f t="shared" si="34"/>
        <v/>
      </c>
      <c r="BJ291" s="92"/>
    </row>
    <row r="292" spans="1:62" x14ac:dyDescent="0.3">
      <c r="A292" s="79"/>
      <c r="B292" s="79"/>
      <c r="J292" s="80" t="str">
        <f t="shared" si="35"/>
        <v>?</v>
      </c>
      <c r="AA292" s="12">
        <f t="shared" si="30"/>
        <v>0</v>
      </c>
      <c r="AI292" s="21" t="str">
        <f t="shared" si="29"/>
        <v>N</v>
      </c>
      <c r="AJ292" s="21" t="str">
        <f t="shared" si="31"/>
        <v>N</v>
      </c>
      <c r="AK292" s="21" t="str">
        <f t="shared" si="32"/>
        <v>N</v>
      </c>
      <c r="AL292" s="100">
        <f t="shared" si="33"/>
        <v>0</v>
      </c>
      <c r="AM292" s="99" t="str">
        <f t="shared" si="34"/>
        <v/>
      </c>
      <c r="AV292" s="14"/>
      <c r="AW292" s="14"/>
      <c r="AX292" s="14"/>
      <c r="AY292" s="14"/>
      <c r="AZ292" s="14"/>
      <c r="BA292" s="14"/>
      <c r="BB292" s="14"/>
      <c r="BC292" s="14"/>
      <c r="BD292" s="14"/>
      <c r="BE292" s="14"/>
      <c r="BF292" s="14"/>
      <c r="BG292" s="14"/>
      <c r="BJ292" s="92"/>
    </row>
    <row r="293" spans="1:62" x14ac:dyDescent="0.3">
      <c r="A293" s="79"/>
      <c r="B293" s="79"/>
      <c r="J293" s="80" t="str">
        <f t="shared" si="35"/>
        <v>?</v>
      </c>
      <c r="AA293" s="12">
        <f t="shared" si="30"/>
        <v>0</v>
      </c>
      <c r="AG293" s="13"/>
      <c r="AI293" s="21" t="str">
        <f t="shared" si="29"/>
        <v>N</v>
      </c>
      <c r="AJ293" s="21" t="str">
        <f t="shared" si="31"/>
        <v>N</v>
      </c>
      <c r="AK293" s="21" t="str">
        <f t="shared" si="32"/>
        <v>N</v>
      </c>
      <c r="AL293" s="100">
        <f t="shared" si="33"/>
        <v>0</v>
      </c>
      <c r="AM293" s="99" t="str">
        <f t="shared" si="34"/>
        <v/>
      </c>
      <c r="BJ293" s="92"/>
    </row>
    <row r="294" spans="1:62" x14ac:dyDescent="0.3">
      <c r="A294" s="79"/>
      <c r="B294" s="79"/>
      <c r="J294" s="80" t="str">
        <f t="shared" si="35"/>
        <v>?</v>
      </c>
      <c r="AA294" s="12">
        <f t="shared" si="30"/>
        <v>0</v>
      </c>
      <c r="AI294" s="21" t="str">
        <f t="shared" si="29"/>
        <v>N</v>
      </c>
      <c r="AJ294" s="21" t="str">
        <f t="shared" si="31"/>
        <v>N</v>
      </c>
      <c r="AK294" s="21" t="str">
        <f t="shared" si="32"/>
        <v>N</v>
      </c>
      <c r="AL294" s="100">
        <f t="shared" si="33"/>
        <v>0</v>
      </c>
      <c r="AM294" s="99" t="str">
        <f t="shared" si="34"/>
        <v/>
      </c>
      <c r="BJ294" s="92"/>
    </row>
    <row r="295" spans="1:62" x14ac:dyDescent="0.3">
      <c r="A295" s="79"/>
      <c r="B295" s="79"/>
      <c r="J295" s="80" t="str">
        <f t="shared" si="35"/>
        <v>?</v>
      </c>
      <c r="AA295" s="12">
        <f t="shared" si="30"/>
        <v>0</v>
      </c>
      <c r="AI295" s="21" t="str">
        <f t="shared" si="29"/>
        <v>N</v>
      </c>
      <c r="AJ295" s="21" t="str">
        <f t="shared" si="31"/>
        <v>N</v>
      </c>
      <c r="AK295" s="21" t="str">
        <f t="shared" si="32"/>
        <v>N</v>
      </c>
      <c r="AL295" s="100">
        <f t="shared" si="33"/>
        <v>0</v>
      </c>
      <c r="AM295" s="99" t="str">
        <f t="shared" si="34"/>
        <v/>
      </c>
      <c r="BJ295" s="92"/>
    </row>
    <row r="296" spans="1:62" x14ac:dyDescent="0.3">
      <c r="A296" s="79"/>
      <c r="B296" s="79"/>
      <c r="J296" s="80" t="str">
        <f t="shared" si="35"/>
        <v>?</v>
      </c>
      <c r="AA296" s="12">
        <f t="shared" si="30"/>
        <v>0</v>
      </c>
      <c r="AI296" s="21" t="str">
        <f t="shared" si="29"/>
        <v>N</v>
      </c>
      <c r="AJ296" s="21" t="str">
        <f t="shared" si="31"/>
        <v>N</v>
      </c>
      <c r="AK296" s="21" t="str">
        <f t="shared" si="32"/>
        <v>N</v>
      </c>
      <c r="AL296" s="100">
        <f t="shared" si="33"/>
        <v>0</v>
      </c>
      <c r="AM296" s="99" t="str">
        <f t="shared" si="34"/>
        <v/>
      </c>
      <c r="BJ296" s="92"/>
    </row>
    <row r="297" spans="1:62" x14ac:dyDescent="0.3">
      <c r="A297" s="79"/>
      <c r="B297" s="79"/>
      <c r="J297" s="80" t="str">
        <f t="shared" si="35"/>
        <v>?</v>
      </c>
      <c r="AA297" s="12">
        <f t="shared" si="30"/>
        <v>0</v>
      </c>
      <c r="AI297" s="21" t="str">
        <f t="shared" si="29"/>
        <v>N</v>
      </c>
      <c r="AJ297" s="21" t="str">
        <f t="shared" si="31"/>
        <v>N</v>
      </c>
      <c r="AK297" s="21" t="str">
        <f t="shared" si="32"/>
        <v>N</v>
      </c>
      <c r="AL297" s="100">
        <f t="shared" si="33"/>
        <v>0</v>
      </c>
      <c r="AM297" s="99" t="str">
        <f t="shared" si="34"/>
        <v/>
      </c>
      <c r="AV297" s="14"/>
      <c r="BJ297" s="92"/>
    </row>
    <row r="298" spans="1:62" x14ac:dyDescent="0.3">
      <c r="A298" s="79"/>
      <c r="B298" s="79"/>
      <c r="J298" s="80" t="str">
        <f t="shared" si="35"/>
        <v>?</v>
      </c>
      <c r="AA298" s="12">
        <f t="shared" si="30"/>
        <v>0</v>
      </c>
      <c r="AG298" s="13"/>
      <c r="AI298" s="21" t="str">
        <f t="shared" si="29"/>
        <v>N</v>
      </c>
      <c r="AJ298" s="21" t="str">
        <f t="shared" si="31"/>
        <v>N</v>
      </c>
      <c r="AK298" s="21" t="str">
        <f t="shared" si="32"/>
        <v>N</v>
      </c>
      <c r="AL298" s="100">
        <f t="shared" si="33"/>
        <v>0</v>
      </c>
      <c r="AM298" s="99" t="str">
        <f t="shared" si="34"/>
        <v/>
      </c>
      <c r="AW298" s="14"/>
      <c r="AX298" s="14"/>
      <c r="AY298" s="14"/>
      <c r="AZ298" s="14"/>
      <c r="BA298" s="14"/>
      <c r="BB298" s="14"/>
      <c r="BC298" s="14"/>
      <c r="BD298" s="14"/>
      <c r="BE298" s="14"/>
      <c r="BF298" s="14"/>
      <c r="BG298" s="14"/>
      <c r="BJ298" s="92"/>
    </row>
    <row r="299" spans="1:62" x14ac:dyDescent="0.3">
      <c r="A299" s="79"/>
      <c r="B299" s="79"/>
      <c r="H299" s="14"/>
      <c r="J299" s="80" t="str">
        <f t="shared" si="35"/>
        <v>?</v>
      </c>
      <c r="S299" s="13"/>
      <c r="AA299" s="12">
        <f t="shared" si="30"/>
        <v>0</v>
      </c>
      <c r="AG299" s="13"/>
      <c r="AI299" s="21" t="str">
        <f t="shared" si="29"/>
        <v>N</v>
      </c>
      <c r="AJ299" s="21" t="str">
        <f t="shared" si="31"/>
        <v>N</v>
      </c>
      <c r="AK299" s="21" t="str">
        <f t="shared" si="32"/>
        <v>N</v>
      </c>
      <c r="AL299" s="100">
        <f t="shared" si="33"/>
        <v>0</v>
      </c>
      <c r="AM299" s="99" t="str">
        <f t="shared" si="34"/>
        <v/>
      </c>
      <c r="AP299" s="14"/>
      <c r="AV299" s="14"/>
      <c r="AW299" s="14"/>
      <c r="AX299" s="14"/>
      <c r="AY299" s="14"/>
      <c r="AZ299" s="14"/>
      <c r="BA299" s="14"/>
      <c r="BB299" s="14"/>
      <c r="BC299" s="14"/>
      <c r="BD299" s="14"/>
      <c r="BE299" s="14"/>
      <c r="BF299" s="14"/>
      <c r="BG299" s="14"/>
      <c r="BJ299" s="92"/>
    </row>
    <row r="300" spans="1:62" x14ac:dyDescent="0.3">
      <c r="A300" s="79"/>
      <c r="B300" s="79"/>
      <c r="J300" s="80" t="str">
        <f t="shared" si="35"/>
        <v>?</v>
      </c>
      <c r="S300" s="13"/>
      <c r="AA300" s="12">
        <f t="shared" si="30"/>
        <v>0</v>
      </c>
      <c r="AI300" s="21" t="str">
        <f t="shared" si="29"/>
        <v>N</v>
      </c>
      <c r="AJ300" s="21" t="str">
        <f t="shared" si="31"/>
        <v>N</v>
      </c>
      <c r="AK300" s="21" t="str">
        <f t="shared" si="32"/>
        <v>N</v>
      </c>
      <c r="AL300" s="100">
        <f t="shared" si="33"/>
        <v>0</v>
      </c>
      <c r="AM300" s="99" t="str">
        <f t="shared" si="34"/>
        <v/>
      </c>
      <c r="AP300" s="14"/>
      <c r="AV300" s="14"/>
      <c r="AW300" s="14"/>
      <c r="AX300" s="14"/>
      <c r="AY300" s="14"/>
      <c r="AZ300" s="14"/>
      <c r="BA300" s="14"/>
      <c r="BB300" s="14"/>
      <c r="BC300" s="14"/>
      <c r="BD300" s="14"/>
      <c r="BE300" s="14"/>
      <c r="BF300" s="14"/>
      <c r="BG300" s="14"/>
      <c r="BJ300" s="92"/>
    </row>
    <row r="301" spans="1:62" x14ac:dyDescent="0.3">
      <c r="J301" s="80" t="str">
        <f t="shared" si="35"/>
        <v>?</v>
      </c>
      <c r="S301" s="13"/>
      <c r="AA301" s="12">
        <f t="shared" si="30"/>
        <v>0</v>
      </c>
      <c r="AG301" s="13"/>
      <c r="AI301" s="21" t="str">
        <f t="shared" si="29"/>
        <v>N</v>
      </c>
      <c r="AJ301" s="21" t="str">
        <f t="shared" si="31"/>
        <v>N</v>
      </c>
      <c r="AK301" s="21" t="str">
        <f t="shared" si="32"/>
        <v>N</v>
      </c>
      <c r="AL301" s="100">
        <f t="shared" si="33"/>
        <v>0</v>
      </c>
      <c r="AM301" s="99" t="str">
        <f t="shared" si="34"/>
        <v/>
      </c>
      <c r="AP301" s="14"/>
      <c r="AV301" s="14"/>
      <c r="AW301" s="14"/>
      <c r="AX301" s="14"/>
      <c r="AY301" s="14"/>
      <c r="AZ301" s="14"/>
      <c r="BA301" s="14"/>
      <c r="BB301" s="14"/>
      <c r="BC301" s="14"/>
      <c r="BD301" s="14"/>
      <c r="BE301" s="14"/>
      <c r="BF301" s="14"/>
      <c r="BG301" s="14"/>
      <c r="BJ301" s="92"/>
    </row>
    <row r="302" spans="1:62" x14ac:dyDescent="0.3">
      <c r="J302" s="80" t="str">
        <f t="shared" si="35"/>
        <v>?</v>
      </c>
      <c r="AL302" s="14"/>
      <c r="BJ302" s="92"/>
    </row>
    <row r="303" spans="1:62" x14ac:dyDescent="0.3">
      <c r="J303" s="80" t="str">
        <f t="shared" si="35"/>
        <v>?</v>
      </c>
      <c r="AL303" s="14"/>
      <c r="BJ303" s="92"/>
    </row>
    <row r="304" spans="1:62" x14ac:dyDescent="0.3">
      <c r="J304" s="80" t="str">
        <f t="shared" si="35"/>
        <v>?</v>
      </c>
      <c r="AL304" s="14"/>
      <c r="AW304" s="14"/>
      <c r="AX304" s="14"/>
      <c r="AY304" s="14"/>
      <c r="AZ304" s="14"/>
      <c r="BA304" s="14"/>
      <c r="BB304" s="14"/>
      <c r="BC304" s="14"/>
      <c r="BD304" s="14"/>
      <c r="BE304" s="14"/>
      <c r="BF304" s="14"/>
      <c r="BG304" s="14"/>
      <c r="BJ304" s="92"/>
    </row>
    <row r="305" spans="38:62" x14ac:dyDescent="0.3">
      <c r="AL305" s="14"/>
      <c r="AP305" s="14"/>
      <c r="BJ305" s="92"/>
    </row>
    <row r="306" spans="38:62" x14ac:dyDescent="0.3">
      <c r="AL306" s="14"/>
      <c r="BJ306" s="92"/>
    </row>
    <row r="307" spans="38:62" x14ac:dyDescent="0.3">
      <c r="AL307" s="14"/>
      <c r="BJ307" s="92"/>
    </row>
    <row r="308" spans="38:62" x14ac:dyDescent="0.3">
      <c r="AL308" s="14"/>
      <c r="BJ308" s="92"/>
    </row>
    <row r="309" spans="38:62" x14ac:dyDescent="0.3">
      <c r="AL309" s="14"/>
      <c r="BJ309" s="92"/>
    </row>
    <row r="310" spans="38:62" x14ac:dyDescent="0.3">
      <c r="AL310" s="14"/>
      <c r="BJ310" s="92"/>
    </row>
    <row r="311" spans="38:62" x14ac:dyDescent="0.3">
      <c r="AL311" s="14"/>
      <c r="BJ311" s="92"/>
    </row>
    <row r="312" spans="38:62" x14ac:dyDescent="0.3">
      <c r="AL312" s="14"/>
      <c r="BJ312" s="92"/>
    </row>
    <row r="313" spans="38:62" x14ac:dyDescent="0.3">
      <c r="AL313" s="14"/>
      <c r="BJ313" s="92"/>
    </row>
    <row r="314" spans="38:62" x14ac:dyDescent="0.3">
      <c r="AL314" s="14"/>
      <c r="BJ314" s="92"/>
    </row>
    <row r="315" spans="38:62" x14ac:dyDescent="0.3">
      <c r="AL315" s="14"/>
      <c r="BJ315" s="92"/>
    </row>
    <row r="316" spans="38:62" x14ac:dyDescent="0.3">
      <c r="AL316" s="14"/>
      <c r="BJ316" s="92"/>
    </row>
    <row r="317" spans="38:62" x14ac:dyDescent="0.3">
      <c r="AL317" s="14"/>
      <c r="BJ317" s="92"/>
    </row>
    <row r="318" spans="38:62" x14ac:dyDescent="0.3">
      <c r="AL318" s="14"/>
      <c r="BJ318" s="92"/>
    </row>
    <row r="319" spans="38:62" x14ac:dyDescent="0.3">
      <c r="AL319" s="14"/>
      <c r="BJ319" s="92"/>
    </row>
    <row r="320" spans="38:62" x14ac:dyDescent="0.3">
      <c r="AL320" s="14"/>
      <c r="BJ320" s="92"/>
    </row>
    <row r="321" spans="38:62" x14ac:dyDescent="0.3">
      <c r="AL321" s="14"/>
      <c r="BJ321" s="92"/>
    </row>
    <row r="322" spans="38:62" x14ac:dyDescent="0.3">
      <c r="AL322" s="14"/>
      <c r="BJ322" s="92"/>
    </row>
    <row r="323" spans="38:62" x14ac:dyDescent="0.3">
      <c r="AL323" s="14"/>
      <c r="BJ323" s="92"/>
    </row>
    <row r="324" spans="38:62" x14ac:dyDescent="0.3">
      <c r="AL324" s="14"/>
      <c r="BJ324" s="92"/>
    </row>
    <row r="325" spans="38:62" x14ac:dyDescent="0.3">
      <c r="AL325" s="14"/>
      <c r="BJ325" s="92"/>
    </row>
    <row r="326" spans="38:62" x14ac:dyDescent="0.3">
      <c r="AL326" s="14"/>
      <c r="BJ326" s="92"/>
    </row>
    <row r="327" spans="38:62" x14ac:dyDescent="0.3">
      <c r="AL327" s="14"/>
      <c r="BJ327" s="92"/>
    </row>
    <row r="328" spans="38:62" x14ac:dyDescent="0.3">
      <c r="AL328" s="14"/>
      <c r="BJ328" s="92"/>
    </row>
    <row r="329" spans="38:62" x14ac:dyDescent="0.3">
      <c r="AL329" s="14"/>
      <c r="BJ329" s="92"/>
    </row>
    <row r="330" spans="38:62" x14ac:dyDescent="0.3">
      <c r="AL330" s="14"/>
      <c r="BJ330" s="92"/>
    </row>
    <row r="331" spans="38:62" x14ac:dyDescent="0.3">
      <c r="AL331" s="14"/>
      <c r="BJ331" s="92"/>
    </row>
    <row r="332" spans="38:62" x14ac:dyDescent="0.3">
      <c r="AL332" s="14"/>
      <c r="BJ332" s="92"/>
    </row>
    <row r="333" spans="38:62" x14ac:dyDescent="0.3">
      <c r="AL333" s="14"/>
      <c r="BJ333" s="92"/>
    </row>
    <row r="334" spans="38:62" x14ac:dyDescent="0.3">
      <c r="AL334" s="14"/>
      <c r="BJ334" s="92"/>
    </row>
    <row r="335" spans="38:62" x14ac:dyDescent="0.3">
      <c r="AL335" s="14"/>
      <c r="BJ335" s="92"/>
    </row>
    <row r="336" spans="38:62" x14ac:dyDescent="0.3">
      <c r="AL336" s="14"/>
      <c r="BJ336" s="92"/>
    </row>
    <row r="337" spans="38:62" x14ac:dyDescent="0.3">
      <c r="AL337" s="14"/>
      <c r="BJ337" s="92"/>
    </row>
    <row r="338" spans="38:62" x14ac:dyDescent="0.3">
      <c r="AL338" s="14"/>
      <c r="BJ338" s="92"/>
    </row>
    <row r="339" spans="38:62" x14ac:dyDescent="0.3">
      <c r="AL339" s="14"/>
      <c r="BJ339" s="92"/>
    </row>
    <row r="340" spans="38:62" x14ac:dyDescent="0.3">
      <c r="AL340" s="14"/>
      <c r="BJ340" s="92"/>
    </row>
    <row r="341" spans="38:62" x14ac:dyDescent="0.3">
      <c r="AL341" s="14"/>
      <c r="BJ341" s="92"/>
    </row>
    <row r="342" spans="38:62" x14ac:dyDescent="0.3">
      <c r="AL342" s="14"/>
      <c r="BJ342" s="92"/>
    </row>
    <row r="343" spans="38:62" x14ac:dyDescent="0.3">
      <c r="AL343" s="14"/>
      <c r="BJ343" s="92"/>
    </row>
    <row r="344" spans="38:62" x14ac:dyDescent="0.3">
      <c r="AL344" s="14"/>
      <c r="BJ344" s="92"/>
    </row>
    <row r="345" spans="38:62" x14ac:dyDescent="0.3">
      <c r="AL345" s="14"/>
      <c r="BJ345" s="92"/>
    </row>
    <row r="346" spans="38:62" x14ac:dyDescent="0.3">
      <c r="AL346" s="14"/>
      <c r="BJ346" s="92"/>
    </row>
    <row r="347" spans="38:62" x14ac:dyDescent="0.3">
      <c r="AL347" s="14"/>
      <c r="BJ347" s="92"/>
    </row>
    <row r="348" spans="38:62" x14ac:dyDescent="0.3">
      <c r="AL348" s="14"/>
      <c r="BJ348" s="92"/>
    </row>
    <row r="349" spans="38:62" x14ac:dyDescent="0.3">
      <c r="AL349" s="14"/>
      <c r="BJ349" s="92"/>
    </row>
    <row r="350" spans="38:62" x14ac:dyDescent="0.3">
      <c r="AL350" s="14"/>
      <c r="BJ350" s="92"/>
    </row>
    <row r="351" spans="38:62" x14ac:dyDescent="0.3">
      <c r="AL351" s="14"/>
      <c r="BJ351" s="92"/>
    </row>
    <row r="352" spans="38:62" x14ac:dyDescent="0.3">
      <c r="AL352" s="14"/>
      <c r="BJ352" s="92"/>
    </row>
    <row r="353" spans="38:62" x14ac:dyDescent="0.3">
      <c r="AL353" s="14"/>
      <c r="BJ353" s="92"/>
    </row>
    <row r="354" spans="38:62" x14ac:dyDescent="0.3">
      <c r="AL354" s="14"/>
      <c r="BJ354" s="92"/>
    </row>
    <row r="355" spans="38:62" x14ac:dyDescent="0.3">
      <c r="AL355" s="14"/>
      <c r="BJ355" s="92"/>
    </row>
    <row r="356" spans="38:62" x14ac:dyDescent="0.3">
      <c r="AL356" s="14"/>
      <c r="BJ356" s="92"/>
    </row>
    <row r="357" spans="38:62" x14ac:dyDescent="0.3">
      <c r="AL357" s="14"/>
      <c r="AZ357" s="14"/>
      <c r="BA357" s="14"/>
      <c r="BB357" s="14"/>
      <c r="BC357" s="14"/>
      <c r="BD357" s="14"/>
      <c r="BE357" s="14"/>
      <c r="BF357" s="14"/>
      <c r="BG357" s="14"/>
      <c r="BJ357" s="92"/>
    </row>
    <row r="358" spans="38:62" x14ac:dyDescent="0.3">
      <c r="AL358" s="14"/>
      <c r="BJ358" s="92"/>
    </row>
    <row r="359" spans="38:62" x14ac:dyDescent="0.3">
      <c r="AL359" s="14"/>
      <c r="BJ359" s="92"/>
    </row>
    <row r="360" spans="38:62" x14ac:dyDescent="0.3">
      <c r="AL360" s="14"/>
      <c r="BJ360" s="92"/>
    </row>
    <row r="361" spans="38:62" x14ac:dyDescent="0.3">
      <c r="AL361" s="14"/>
      <c r="BJ361" s="92"/>
    </row>
    <row r="362" spans="38:62" x14ac:dyDescent="0.3">
      <c r="AL362" s="14"/>
      <c r="BJ362" s="92"/>
    </row>
    <row r="363" spans="38:62" x14ac:dyDescent="0.3">
      <c r="AL363" s="14"/>
      <c r="BJ363" s="92"/>
    </row>
    <row r="364" spans="38:62" x14ac:dyDescent="0.3">
      <c r="AL364" s="14"/>
      <c r="BJ364" s="92"/>
    </row>
    <row r="365" spans="38:62" x14ac:dyDescent="0.3">
      <c r="AL365" s="14"/>
      <c r="BJ365" s="92"/>
    </row>
    <row r="366" spans="38:62" x14ac:dyDescent="0.3">
      <c r="AL366" s="14"/>
      <c r="BJ366" s="92"/>
    </row>
    <row r="367" spans="38:62" x14ac:dyDescent="0.3">
      <c r="AL367" s="14"/>
      <c r="BJ367" s="92"/>
    </row>
    <row r="368" spans="38:62" x14ac:dyDescent="0.3">
      <c r="AL368" s="14"/>
      <c r="BJ368" s="92"/>
    </row>
    <row r="369" spans="38:62" x14ac:dyDescent="0.3">
      <c r="AL369" s="14"/>
      <c r="BJ369" s="92"/>
    </row>
    <row r="370" spans="38:62" x14ac:dyDescent="0.3">
      <c r="AL370" s="14"/>
      <c r="BJ370" s="92"/>
    </row>
    <row r="371" spans="38:62" x14ac:dyDescent="0.3">
      <c r="AL371" s="14"/>
      <c r="BJ371" s="92"/>
    </row>
    <row r="372" spans="38:62" x14ac:dyDescent="0.3">
      <c r="AL372" s="14"/>
      <c r="BJ372" s="92"/>
    </row>
    <row r="373" spans="38:62" x14ac:dyDescent="0.3">
      <c r="AL373" s="14"/>
      <c r="BJ373" s="92"/>
    </row>
    <row r="374" spans="38:62" x14ac:dyDescent="0.3">
      <c r="AL374" s="14"/>
      <c r="BJ374" s="92"/>
    </row>
    <row r="375" spans="38:62" x14ac:dyDescent="0.3">
      <c r="AL375" s="14"/>
      <c r="BJ375" s="92"/>
    </row>
    <row r="376" spans="38:62" x14ac:dyDescent="0.3">
      <c r="AL376" s="14"/>
      <c r="BJ376" s="92"/>
    </row>
    <row r="377" spans="38:62" x14ac:dyDescent="0.3">
      <c r="AL377" s="14"/>
      <c r="BJ377" s="92"/>
    </row>
    <row r="378" spans="38:62" x14ac:dyDescent="0.3">
      <c r="AL378" s="14"/>
      <c r="BJ378" s="92"/>
    </row>
    <row r="379" spans="38:62" x14ac:dyDescent="0.3">
      <c r="AL379" s="14"/>
      <c r="BJ379" s="92"/>
    </row>
    <row r="380" spans="38:62" x14ac:dyDescent="0.3">
      <c r="AL380" s="14"/>
      <c r="BJ380" s="92"/>
    </row>
    <row r="381" spans="38:62" x14ac:dyDescent="0.3">
      <c r="AL381" s="14"/>
      <c r="BJ381" s="92"/>
    </row>
    <row r="382" spans="38:62" x14ac:dyDescent="0.3">
      <c r="AL382" s="14"/>
      <c r="BJ382" s="92"/>
    </row>
    <row r="383" spans="38:62" x14ac:dyDescent="0.3">
      <c r="AL383" s="14"/>
      <c r="BJ383" s="92"/>
    </row>
    <row r="384" spans="38:62" x14ac:dyDescent="0.3">
      <c r="AL384" s="14"/>
      <c r="BJ384" s="92"/>
    </row>
    <row r="385" spans="38:62" x14ac:dyDescent="0.3">
      <c r="AL385" s="14"/>
      <c r="BJ385" s="92"/>
    </row>
    <row r="386" spans="38:62" x14ac:dyDescent="0.3">
      <c r="AL386" s="14"/>
      <c r="BJ386" s="92"/>
    </row>
    <row r="387" spans="38:62" x14ac:dyDescent="0.3">
      <c r="AL387" s="14"/>
      <c r="BJ387" s="92"/>
    </row>
    <row r="388" spans="38:62" x14ac:dyDescent="0.3">
      <c r="AL388" s="14"/>
      <c r="BJ388" s="92"/>
    </row>
    <row r="389" spans="38:62" x14ac:dyDescent="0.3">
      <c r="AL389" s="14"/>
      <c r="BJ389" s="92"/>
    </row>
    <row r="390" spans="38:62" x14ac:dyDescent="0.3">
      <c r="AL390" s="14"/>
      <c r="BJ390" s="92"/>
    </row>
    <row r="391" spans="38:62" x14ac:dyDescent="0.3">
      <c r="AL391" s="14"/>
      <c r="BJ391" s="92"/>
    </row>
    <row r="392" spans="38:62" x14ac:dyDescent="0.3">
      <c r="AL392" s="14"/>
      <c r="BJ392" s="92"/>
    </row>
    <row r="393" spans="38:62" x14ac:dyDescent="0.3">
      <c r="AL393" s="14"/>
      <c r="BJ393" s="92"/>
    </row>
    <row r="394" spans="38:62" x14ac:dyDescent="0.3">
      <c r="AL394" s="14"/>
      <c r="BJ394" s="92"/>
    </row>
    <row r="395" spans="38:62" x14ac:dyDescent="0.3">
      <c r="AL395" s="14"/>
      <c r="BJ395" s="92"/>
    </row>
    <row r="396" spans="38:62" x14ac:dyDescent="0.3">
      <c r="AL396" s="14"/>
      <c r="BJ396" s="92"/>
    </row>
    <row r="397" spans="38:62" x14ac:dyDescent="0.3">
      <c r="AL397" s="14"/>
      <c r="BJ397" s="92"/>
    </row>
    <row r="398" spans="38:62" x14ac:dyDescent="0.3">
      <c r="AL398" s="14"/>
      <c r="BJ398" s="92"/>
    </row>
    <row r="399" spans="38:62" x14ac:dyDescent="0.3">
      <c r="AL399" s="14"/>
      <c r="BJ399" s="92"/>
    </row>
    <row r="400" spans="38:62" x14ac:dyDescent="0.3">
      <c r="AL400" s="14"/>
      <c r="BJ400" s="92"/>
    </row>
    <row r="401" spans="38:62" x14ac:dyDescent="0.3">
      <c r="AL401" s="14"/>
      <c r="BJ401" s="92"/>
    </row>
    <row r="402" spans="38:62" x14ac:dyDescent="0.3">
      <c r="AL402" s="14"/>
      <c r="BJ402" s="92"/>
    </row>
    <row r="403" spans="38:62" x14ac:dyDescent="0.3">
      <c r="AL403" s="14"/>
      <c r="BJ403" s="92"/>
    </row>
    <row r="404" spans="38:62" x14ac:dyDescent="0.3">
      <c r="AL404" s="14"/>
      <c r="BJ404" s="92"/>
    </row>
    <row r="405" spans="38:62" x14ac:dyDescent="0.3">
      <c r="AL405" s="14"/>
      <c r="BJ405" s="92"/>
    </row>
    <row r="406" spans="38:62" x14ac:dyDescent="0.3">
      <c r="AL406" s="14"/>
      <c r="BJ406" s="92"/>
    </row>
    <row r="407" spans="38:62" x14ac:dyDescent="0.3">
      <c r="AL407" s="14"/>
      <c r="BJ407" s="92"/>
    </row>
    <row r="408" spans="38:62" x14ac:dyDescent="0.3">
      <c r="AL408" s="14"/>
      <c r="BJ408" s="92"/>
    </row>
    <row r="409" spans="38:62" x14ac:dyDescent="0.3">
      <c r="AL409" s="14"/>
      <c r="BJ409" s="92"/>
    </row>
    <row r="410" spans="38:62" x14ac:dyDescent="0.3">
      <c r="AL410" s="14"/>
      <c r="BJ410" s="92"/>
    </row>
    <row r="411" spans="38:62" x14ac:dyDescent="0.3">
      <c r="AL411" s="14"/>
      <c r="BJ411" s="92"/>
    </row>
    <row r="412" spans="38:62" x14ac:dyDescent="0.3">
      <c r="AL412" s="14"/>
      <c r="BJ412" s="92"/>
    </row>
    <row r="413" spans="38:62" x14ac:dyDescent="0.3">
      <c r="AL413" s="14"/>
      <c r="BJ413" s="92"/>
    </row>
    <row r="414" spans="38:62" x14ac:dyDescent="0.3">
      <c r="AL414" s="14"/>
      <c r="BJ414" s="92"/>
    </row>
    <row r="415" spans="38:62" x14ac:dyDescent="0.3">
      <c r="AL415" s="14"/>
      <c r="BJ415" s="92"/>
    </row>
    <row r="416" spans="38:62" x14ac:dyDescent="0.3">
      <c r="AL416" s="14"/>
      <c r="BJ416" s="92"/>
    </row>
    <row r="417" spans="38:62" x14ac:dyDescent="0.3">
      <c r="AL417" s="14"/>
      <c r="BJ417" s="92"/>
    </row>
    <row r="418" spans="38:62" x14ac:dyDescent="0.3">
      <c r="AL418" s="14"/>
      <c r="BJ418" s="92"/>
    </row>
    <row r="419" spans="38:62" x14ac:dyDescent="0.3">
      <c r="AL419" s="14"/>
      <c r="BJ419" s="92"/>
    </row>
    <row r="420" spans="38:62" x14ac:dyDescent="0.3">
      <c r="AL420" s="14"/>
      <c r="BJ420" s="92"/>
    </row>
    <row r="421" spans="38:62" x14ac:dyDescent="0.3">
      <c r="AL421" s="14"/>
      <c r="BJ421" s="92"/>
    </row>
    <row r="422" spans="38:62" x14ac:dyDescent="0.3">
      <c r="AL422" s="14"/>
      <c r="BJ422" s="92"/>
    </row>
    <row r="423" spans="38:62" x14ac:dyDescent="0.3">
      <c r="AL423" s="14"/>
      <c r="BJ423" s="92"/>
    </row>
    <row r="424" spans="38:62" x14ac:dyDescent="0.3">
      <c r="AL424" s="14"/>
      <c r="BJ424" s="92"/>
    </row>
    <row r="425" spans="38:62" x14ac:dyDescent="0.3">
      <c r="AL425" s="14"/>
      <c r="BJ425" s="92"/>
    </row>
    <row r="426" spans="38:62" x14ac:dyDescent="0.3">
      <c r="AL426" s="14"/>
      <c r="BJ426" s="92"/>
    </row>
    <row r="427" spans="38:62" x14ac:dyDescent="0.3">
      <c r="AL427" s="14"/>
      <c r="BJ427" s="92"/>
    </row>
    <row r="428" spans="38:62" x14ac:dyDescent="0.3">
      <c r="AL428" s="14"/>
      <c r="BJ428" s="92"/>
    </row>
    <row r="429" spans="38:62" x14ac:dyDescent="0.3">
      <c r="AL429" s="14"/>
      <c r="BJ429" s="92"/>
    </row>
    <row r="430" spans="38:62" x14ac:dyDescent="0.3">
      <c r="AL430" s="14"/>
      <c r="BJ430" s="92"/>
    </row>
    <row r="431" spans="38:62" x14ac:dyDescent="0.3">
      <c r="AL431" s="14"/>
      <c r="BJ431" s="92"/>
    </row>
    <row r="432" spans="38:62" x14ac:dyDescent="0.3">
      <c r="AL432" s="14"/>
      <c r="BJ432" s="92"/>
    </row>
    <row r="433" spans="8:62" x14ac:dyDescent="0.3">
      <c r="AL433" s="14"/>
      <c r="BJ433" s="92"/>
    </row>
    <row r="434" spans="8:62" x14ac:dyDescent="0.3">
      <c r="AL434" s="14"/>
      <c r="BJ434" s="92"/>
    </row>
    <row r="435" spans="8:62" x14ac:dyDescent="0.3">
      <c r="AL435" s="14"/>
      <c r="BJ435" s="92"/>
    </row>
    <row r="436" spans="8:62" x14ac:dyDescent="0.3">
      <c r="AL436" s="14"/>
      <c r="BJ436" s="92"/>
    </row>
    <row r="437" spans="8:62" x14ac:dyDescent="0.3">
      <c r="AL437" s="14"/>
      <c r="BJ437" s="92"/>
    </row>
    <row r="438" spans="8:62" x14ac:dyDescent="0.3">
      <c r="AL438" s="14"/>
      <c r="BJ438" s="92"/>
    </row>
    <row r="439" spans="8:62" x14ac:dyDescent="0.3">
      <c r="AL439" s="14"/>
      <c r="BJ439" s="92"/>
    </row>
    <row r="440" spans="8:62" x14ac:dyDescent="0.3">
      <c r="AL440" s="14"/>
      <c r="BJ440" s="92"/>
    </row>
    <row r="441" spans="8:62" x14ac:dyDescent="0.3">
      <c r="AL441" s="14"/>
      <c r="BJ441" s="92"/>
    </row>
    <row r="442" spans="8:62" x14ac:dyDescent="0.3">
      <c r="AL442" s="14"/>
      <c r="BJ442" s="92"/>
    </row>
    <row r="443" spans="8:62" x14ac:dyDescent="0.3">
      <c r="AL443" s="14"/>
      <c r="BJ443" s="92"/>
    </row>
    <row r="444" spans="8:62" x14ac:dyDescent="0.3">
      <c r="H444" s="14"/>
      <c r="S444" s="13"/>
      <c r="AL444" s="14"/>
      <c r="BJ444" s="92"/>
    </row>
    <row r="445" spans="8:62" x14ac:dyDescent="0.3">
      <c r="AL445" s="14"/>
      <c r="BJ445" s="92"/>
    </row>
    <row r="446" spans="8:62" x14ac:dyDescent="0.3">
      <c r="AL446" s="14"/>
      <c r="BJ446" s="92"/>
    </row>
    <row r="447" spans="8:62" x14ac:dyDescent="0.3">
      <c r="AL447" s="14"/>
      <c r="BJ447" s="92"/>
    </row>
    <row r="448" spans="8:62" x14ac:dyDescent="0.3">
      <c r="AL448" s="14"/>
      <c r="BJ448" s="92"/>
    </row>
    <row r="449" spans="38:62" x14ac:dyDescent="0.3">
      <c r="AL449" s="14"/>
      <c r="BJ449" s="92"/>
    </row>
    <row r="450" spans="38:62" x14ac:dyDescent="0.3">
      <c r="AL450" s="14"/>
      <c r="BJ450" s="92"/>
    </row>
    <row r="451" spans="38:62" x14ac:dyDescent="0.3">
      <c r="AL451" s="14"/>
      <c r="BJ451" s="92"/>
    </row>
    <row r="452" spans="38:62" x14ac:dyDescent="0.3">
      <c r="AL452" s="14"/>
      <c r="BJ452" s="92"/>
    </row>
    <row r="453" spans="38:62" x14ac:dyDescent="0.3">
      <c r="AL453" s="14"/>
      <c r="BJ453" s="92"/>
    </row>
    <row r="454" spans="38:62" x14ac:dyDescent="0.3">
      <c r="AL454" s="14"/>
      <c r="BJ454" s="92"/>
    </row>
    <row r="455" spans="38:62" x14ac:dyDescent="0.3">
      <c r="AL455" s="14"/>
      <c r="BJ455" s="92"/>
    </row>
    <row r="456" spans="38:62" x14ac:dyDescent="0.3">
      <c r="AL456" s="14"/>
      <c r="BJ456" s="92"/>
    </row>
    <row r="457" spans="38:62" x14ac:dyDescent="0.3">
      <c r="AL457" s="14"/>
      <c r="BJ457" s="92"/>
    </row>
    <row r="458" spans="38:62" x14ac:dyDescent="0.3">
      <c r="AL458" s="14"/>
      <c r="BJ458" s="92"/>
    </row>
    <row r="459" spans="38:62" x14ac:dyDescent="0.3">
      <c r="AL459" s="14"/>
    </row>
    <row r="460" spans="38:62" x14ac:dyDescent="0.3">
      <c r="AL460" s="14"/>
    </row>
    <row r="461" spans="38:62" x14ac:dyDescent="0.3">
      <c r="AL461" s="14"/>
    </row>
    <row r="462" spans="38:62" x14ac:dyDescent="0.3">
      <c r="AL462" s="14"/>
    </row>
    <row r="463" spans="38:62" x14ac:dyDescent="0.3">
      <c r="AL463" s="14"/>
    </row>
    <row r="464" spans="38:62" x14ac:dyDescent="0.3">
      <c r="AL464" s="14"/>
    </row>
    <row r="465" spans="38:38" x14ac:dyDescent="0.3">
      <c r="AL465" s="14"/>
    </row>
    <row r="466" spans="38:38" x14ac:dyDescent="0.3">
      <c r="AL466" s="14"/>
    </row>
    <row r="467" spans="38:38" x14ac:dyDescent="0.3">
      <c r="AL467" s="14"/>
    </row>
    <row r="468" spans="38:38" x14ac:dyDescent="0.3">
      <c r="AL468" s="14"/>
    </row>
    <row r="469" spans="38:38" x14ac:dyDescent="0.3">
      <c r="AL469" s="14"/>
    </row>
    <row r="470" spans="38:38" x14ac:dyDescent="0.3">
      <c r="AL470" s="14"/>
    </row>
    <row r="471" spans="38:38" x14ac:dyDescent="0.3">
      <c r="AL471" s="14"/>
    </row>
    <row r="472" spans="38:38" x14ac:dyDescent="0.3">
      <c r="AL472" s="14"/>
    </row>
    <row r="473" spans="38:38" x14ac:dyDescent="0.3">
      <c r="AL473" s="14"/>
    </row>
    <row r="474" spans="38:38" x14ac:dyDescent="0.3">
      <c r="AL474" s="14"/>
    </row>
    <row r="475" spans="38:38" x14ac:dyDescent="0.3">
      <c r="AL475" s="14"/>
    </row>
    <row r="476" spans="38:38" x14ac:dyDescent="0.3">
      <c r="AL476" s="14"/>
    </row>
    <row r="477" spans="38:38" x14ac:dyDescent="0.3">
      <c r="AL477" s="14"/>
    </row>
    <row r="478" spans="38:38" x14ac:dyDescent="0.3">
      <c r="AL478" s="14"/>
    </row>
    <row r="479" spans="38:38" x14ac:dyDescent="0.3">
      <c r="AL479" s="14"/>
    </row>
    <row r="480" spans="38:38" x14ac:dyDescent="0.3">
      <c r="AL480" s="14"/>
    </row>
    <row r="481" spans="38:38" x14ac:dyDescent="0.3">
      <c r="AL481" s="14"/>
    </row>
    <row r="482" spans="38:38" x14ac:dyDescent="0.3">
      <c r="AL482" s="14"/>
    </row>
    <row r="483" spans="38:38" x14ac:dyDescent="0.3">
      <c r="AL483" s="14"/>
    </row>
    <row r="484" spans="38:38" x14ac:dyDescent="0.3">
      <c r="AL484" s="14"/>
    </row>
    <row r="485" spans="38:38" x14ac:dyDescent="0.3">
      <c r="AL485" s="14"/>
    </row>
    <row r="486" spans="38:38" x14ac:dyDescent="0.3">
      <c r="AL486" s="14"/>
    </row>
    <row r="487" spans="38:38" x14ac:dyDescent="0.3">
      <c r="AL487" s="14"/>
    </row>
    <row r="488" spans="38:38" x14ac:dyDescent="0.3">
      <c r="AL488" s="14"/>
    </row>
    <row r="489" spans="38:38" x14ac:dyDescent="0.3">
      <c r="AL489" s="14"/>
    </row>
    <row r="490" spans="38:38" x14ac:dyDescent="0.3">
      <c r="AL490" s="14"/>
    </row>
    <row r="491" spans="38:38" x14ac:dyDescent="0.3">
      <c r="AL491" s="14"/>
    </row>
    <row r="492" spans="38:38" x14ac:dyDescent="0.3">
      <c r="AL492" s="14"/>
    </row>
    <row r="493" spans="38:38" x14ac:dyDescent="0.3">
      <c r="AL493" s="14"/>
    </row>
    <row r="494" spans="38:38" x14ac:dyDescent="0.3">
      <c r="AL494" s="14"/>
    </row>
    <row r="495" spans="38:38" x14ac:dyDescent="0.3">
      <c r="AL495" s="14"/>
    </row>
    <row r="496" spans="38:38" x14ac:dyDescent="0.3">
      <c r="AL496" s="14"/>
    </row>
    <row r="497" spans="38:38" x14ac:dyDescent="0.3">
      <c r="AL497" s="14"/>
    </row>
    <row r="498" spans="38:38" x14ac:dyDescent="0.3">
      <c r="AL498" s="14"/>
    </row>
    <row r="499" spans="38:38" x14ac:dyDescent="0.3">
      <c r="AL499" s="14"/>
    </row>
    <row r="500" spans="38:38" x14ac:dyDescent="0.3">
      <c r="AL500" s="14"/>
    </row>
    <row r="501" spans="38:38" x14ac:dyDescent="0.3">
      <c r="AL501" s="14"/>
    </row>
    <row r="502" spans="38:38" x14ac:dyDescent="0.3">
      <c r="AL502" s="14"/>
    </row>
    <row r="503" spans="38:38" x14ac:dyDescent="0.3">
      <c r="AL503" s="14"/>
    </row>
    <row r="504" spans="38:38" x14ac:dyDescent="0.3">
      <c r="AL504" s="14"/>
    </row>
    <row r="505" spans="38:38" x14ac:dyDescent="0.3">
      <c r="AL505" s="14"/>
    </row>
    <row r="506" spans="38:38" x14ac:dyDescent="0.3">
      <c r="AL506" s="14"/>
    </row>
    <row r="507" spans="38:38" x14ac:dyDescent="0.3">
      <c r="AL507" s="14"/>
    </row>
    <row r="508" spans="38:38" x14ac:dyDescent="0.3">
      <c r="AL508" s="14"/>
    </row>
    <row r="509" spans="38:38" x14ac:dyDescent="0.3">
      <c r="AL509" s="14"/>
    </row>
    <row r="510" spans="38:38" x14ac:dyDescent="0.3">
      <c r="AL510" s="14"/>
    </row>
    <row r="511" spans="38:38" x14ac:dyDescent="0.3">
      <c r="AL511" s="14"/>
    </row>
    <row r="512" spans="38:38" x14ac:dyDescent="0.3">
      <c r="AL512" s="14"/>
    </row>
    <row r="513" spans="38:38" x14ac:dyDescent="0.3">
      <c r="AL513" s="14"/>
    </row>
    <row r="514" spans="38:38" x14ac:dyDescent="0.3">
      <c r="AL514" s="14"/>
    </row>
    <row r="515" spans="38:38" x14ac:dyDescent="0.3">
      <c r="AL515" s="14"/>
    </row>
    <row r="516" spans="38:38" x14ac:dyDescent="0.3">
      <c r="AL516" s="14"/>
    </row>
    <row r="517" spans="38:38" x14ac:dyDescent="0.3">
      <c r="AL517" s="14"/>
    </row>
    <row r="518" spans="38:38" x14ac:dyDescent="0.3">
      <c r="AL518" s="14"/>
    </row>
    <row r="519" spans="38:38" x14ac:dyDescent="0.3">
      <c r="AL519" s="14"/>
    </row>
    <row r="520" spans="38:38" x14ac:dyDescent="0.3">
      <c r="AL520" s="14"/>
    </row>
    <row r="521" spans="38:38" x14ac:dyDescent="0.3">
      <c r="AL521" s="14"/>
    </row>
    <row r="522" spans="38:38" x14ac:dyDescent="0.3">
      <c r="AL522" s="14"/>
    </row>
    <row r="523" spans="38:38" x14ac:dyDescent="0.3">
      <c r="AL523" s="14"/>
    </row>
    <row r="524" spans="38:38" x14ac:dyDescent="0.3">
      <c r="AL524" s="14"/>
    </row>
    <row r="525" spans="38:38" x14ac:dyDescent="0.3">
      <c r="AL525" s="14"/>
    </row>
    <row r="526" spans="38:38" x14ac:dyDescent="0.3">
      <c r="AL526" s="14"/>
    </row>
    <row r="527" spans="38:38" x14ac:dyDescent="0.3">
      <c r="AL527" s="14"/>
    </row>
    <row r="528" spans="38:38" x14ac:dyDescent="0.3">
      <c r="AL528" s="14"/>
    </row>
    <row r="529" spans="38:38" x14ac:dyDescent="0.3">
      <c r="AL529" s="14"/>
    </row>
    <row r="530" spans="38:38" x14ac:dyDescent="0.3">
      <c r="AL530" s="14"/>
    </row>
    <row r="531" spans="38:38" x14ac:dyDescent="0.3">
      <c r="AL531" s="14"/>
    </row>
    <row r="532" spans="38:38" x14ac:dyDescent="0.3">
      <c r="AL532" s="14"/>
    </row>
    <row r="533" spans="38:38" x14ac:dyDescent="0.3">
      <c r="AL533" s="14"/>
    </row>
    <row r="534" spans="38:38" x14ac:dyDescent="0.3">
      <c r="AL534" s="14"/>
    </row>
    <row r="535" spans="38:38" x14ac:dyDescent="0.3">
      <c r="AL535" s="14"/>
    </row>
    <row r="536" spans="38:38" x14ac:dyDescent="0.3">
      <c r="AL536" s="14"/>
    </row>
    <row r="537" spans="38:38" x14ac:dyDescent="0.3">
      <c r="AL537" s="14"/>
    </row>
    <row r="538" spans="38:38" x14ac:dyDescent="0.3">
      <c r="AL538" s="14"/>
    </row>
    <row r="539" spans="38:38" x14ac:dyDescent="0.3">
      <c r="AL539" s="14"/>
    </row>
    <row r="540" spans="38:38" x14ac:dyDescent="0.3">
      <c r="AL540" s="14"/>
    </row>
    <row r="541" spans="38:38" x14ac:dyDescent="0.3">
      <c r="AL541" s="14"/>
    </row>
    <row r="542" spans="38:38" x14ac:dyDescent="0.3">
      <c r="AL542" s="14"/>
    </row>
    <row r="543" spans="38:38" x14ac:dyDescent="0.3">
      <c r="AL543" s="14"/>
    </row>
    <row r="544" spans="38:38" x14ac:dyDescent="0.3">
      <c r="AL544" s="14"/>
    </row>
    <row r="545" spans="38:38" x14ac:dyDescent="0.3">
      <c r="AL545" s="14"/>
    </row>
    <row r="546" spans="38:38" x14ac:dyDescent="0.3">
      <c r="AL546" s="14"/>
    </row>
    <row r="547" spans="38:38" x14ac:dyDescent="0.3">
      <c r="AL547" s="14"/>
    </row>
    <row r="548" spans="38:38" x14ac:dyDescent="0.3">
      <c r="AL548" s="14"/>
    </row>
    <row r="549" spans="38:38" x14ac:dyDescent="0.3">
      <c r="AL549" s="14"/>
    </row>
    <row r="550" spans="38:38" x14ac:dyDescent="0.3">
      <c r="AL550" s="14"/>
    </row>
    <row r="551" spans="38:38" x14ac:dyDescent="0.3">
      <c r="AL551" s="14"/>
    </row>
    <row r="552" spans="38:38" x14ac:dyDescent="0.3">
      <c r="AL552" s="14"/>
    </row>
    <row r="553" spans="38:38" x14ac:dyDescent="0.3">
      <c r="AL553" s="14"/>
    </row>
    <row r="554" spans="38:38" x14ac:dyDescent="0.3">
      <c r="AL554" s="14"/>
    </row>
    <row r="555" spans="38:38" x14ac:dyDescent="0.3">
      <c r="AL555" s="14"/>
    </row>
    <row r="556" spans="38:38" x14ac:dyDescent="0.3">
      <c r="AL556" s="14"/>
    </row>
    <row r="557" spans="38:38" x14ac:dyDescent="0.3">
      <c r="AL557" s="14"/>
    </row>
    <row r="558" spans="38:38" x14ac:dyDescent="0.3">
      <c r="AL558" s="14"/>
    </row>
    <row r="559" spans="38:38" x14ac:dyDescent="0.3">
      <c r="AL559" s="14"/>
    </row>
    <row r="560" spans="38:38" x14ac:dyDescent="0.3">
      <c r="AL560" s="14"/>
    </row>
    <row r="561" spans="38:38" x14ac:dyDescent="0.3">
      <c r="AL561" s="14"/>
    </row>
    <row r="562" spans="38:38" x14ac:dyDescent="0.3">
      <c r="AL562" s="14"/>
    </row>
    <row r="563" spans="38:38" x14ac:dyDescent="0.3">
      <c r="AL563" s="14"/>
    </row>
    <row r="564" spans="38:38" x14ac:dyDescent="0.3">
      <c r="AL564" s="14"/>
    </row>
    <row r="565" spans="38:38" x14ac:dyDescent="0.3">
      <c r="AL565" s="14"/>
    </row>
    <row r="566" spans="38:38" x14ac:dyDescent="0.3">
      <c r="AL566" s="14"/>
    </row>
    <row r="567" spans="38:38" x14ac:dyDescent="0.3">
      <c r="AL567" s="14"/>
    </row>
    <row r="568" spans="38:38" x14ac:dyDescent="0.3">
      <c r="AL568" s="14"/>
    </row>
    <row r="569" spans="38:38" x14ac:dyDescent="0.3">
      <c r="AL569" s="14"/>
    </row>
    <row r="570" spans="38:38" x14ac:dyDescent="0.3">
      <c r="AL570" s="14"/>
    </row>
    <row r="571" spans="38:38" x14ac:dyDescent="0.3">
      <c r="AL571" s="14"/>
    </row>
    <row r="572" spans="38:38" x14ac:dyDescent="0.3">
      <c r="AL572" s="14"/>
    </row>
    <row r="573" spans="38:38" x14ac:dyDescent="0.3">
      <c r="AL573" s="14"/>
    </row>
    <row r="574" spans="38:38" x14ac:dyDescent="0.3">
      <c r="AL574" s="14"/>
    </row>
    <row r="575" spans="38:38" x14ac:dyDescent="0.3">
      <c r="AL575" s="14"/>
    </row>
    <row r="576" spans="38:38" x14ac:dyDescent="0.3">
      <c r="AL576" s="14"/>
    </row>
    <row r="577" spans="38:38" x14ac:dyDescent="0.3">
      <c r="AL577" s="14"/>
    </row>
    <row r="578" spans="38:38" x14ac:dyDescent="0.3">
      <c r="AL578" s="14"/>
    </row>
    <row r="579" spans="38:38" x14ac:dyDescent="0.3">
      <c r="AL579" s="14"/>
    </row>
    <row r="580" spans="38:38" x14ac:dyDescent="0.3">
      <c r="AL580" s="14"/>
    </row>
    <row r="581" spans="38:38" x14ac:dyDescent="0.3">
      <c r="AL581" s="14"/>
    </row>
    <row r="582" spans="38:38" x14ac:dyDescent="0.3">
      <c r="AL582" s="14"/>
    </row>
    <row r="583" spans="38:38" x14ac:dyDescent="0.3">
      <c r="AL583" s="14"/>
    </row>
    <row r="584" spans="38:38" x14ac:dyDescent="0.3">
      <c r="AL584" s="14"/>
    </row>
    <row r="585" spans="38:38" x14ac:dyDescent="0.3">
      <c r="AL585" s="14"/>
    </row>
    <row r="586" spans="38:38" x14ac:dyDescent="0.3">
      <c r="AL586" s="14"/>
    </row>
    <row r="587" spans="38:38" x14ac:dyDescent="0.3">
      <c r="AL587" s="14"/>
    </row>
    <row r="588" spans="38:38" x14ac:dyDescent="0.3">
      <c r="AL588" s="14"/>
    </row>
    <row r="589" spans="38:38" x14ac:dyDescent="0.3">
      <c r="AL589" s="14"/>
    </row>
    <row r="590" spans="38:38" x14ac:dyDescent="0.3">
      <c r="AL590" s="14"/>
    </row>
    <row r="591" spans="38:38" x14ac:dyDescent="0.3">
      <c r="AL591" s="14"/>
    </row>
    <row r="592" spans="38:38" x14ac:dyDescent="0.3">
      <c r="AL592" s="14"/>
    </row>
    <row r="593" spans="38:38" x14ac:dyDescent="0.3">
      <c r="AL593" s="14"/>
    </row>
    <row r="594" spans="38:38" x14ac:dyDescent="0.3">
      <c r="AL594" s="14"/>
    </row>
    <row r="595" spans="38:38" x14ac:dyDescent="0.3">
      <c r="AL595" s="14"/>
    </row>
    <row r="596" spans="38:38" x14ac:dyDescent="0.3">
      <c r="AL596" s="14"/>
    </row>
    <row r="597" spans="38:38" x14ac:dyDescent="0.3">
      <c r="AL597" s="14"/>
    </row>
    <row r="598" spans="38:38" x14ac:dyDescent="0.3">
      <c r="AL598" s="14"/>
    </row>
    <row r="599" spans="38:38" x14ac:dyDescent="0.3">
      <c r="AL599" s="14"/>
    </row>
    <row r="600" spans="38:38" x14ac:dyDescent="0.3">
      <c r="AL600" s="14"/>
    </row>
    <row r="601" spans="38:38" x14ac:dyDescent="0.3">
      <c r="AL601" s="14"/>
    </row>
    <row r="602" spans="38:38" x14ac:dyDescent="0.3">
      <c r="AL602" s="14"/>
    </row>
    <row r="603" spans="38:38" x14ac:dyDescent="0.3">
      <c r="AL603" s="14"/>
    </row>
    <row r="604" spans="38:38" x14ac:dyDescent="0.3">
      <c r="AL604" s="14"/>
    </row>
    <row r="605" spans="38:38" x14ac:dyDescent="0.3">
      <c r="AL605" s="14"/>
    </row>
    <row r="606" spans="38:38" x14ac:dyDescent="0.3">
      <c r="AL606" s="14"/>
    </row>
    <row r="607" spans="38:38" x14ac:dyDescent="0.3">
      <c r="AL607" s="14"/>
    </row>
    <row r="608" spans="38:38" x14ac:dyDescent="0.3">
      <c r="AL608" s="14"/>
    </row>
    <row r="609" spans="38:38" x14ac:dyDescent="0.3">
      <c r="AL609" s="14"/>
    </row>
    <row r="610" spans="38:38" x14ac:dyDescent="0.3">
      <c r="AL610" s="14"/>
    </row>
    <row r="611" spans="38:38" x14ac:dyDescent="0.3">
      <c r="AL611" s="14"/>
    </row>
    <row r="612" spans="38:38" x14ac:dyDescent="0.3">
      <c r="AL612" s="14"/>
    </row>
    <row r="613" spans="38:38" x14ac:dyDescent="0.3">
      <c r="AL613" s="14"/>
    </row>
    <row r="614" spans="38:38" x14ac:dyDescent="0.3">
      <c r="AL614" s="14"/>
    </row>
    <row r="615" spans="38:38" x14ac:dyDescent="0.3">
      <c r="AL615" s="14"/>
    </row>
    <row r="616" spans="38:38" x14ac:dyDescent="0.3">
      <c r="AL616" s="14"/>
    </row>
    <row r="617" spans="38:38" x14ac:dyDescent="0.3">
      <c r="AL617" s="14"/>
    </row>
    <row r="618" spans="38:38" x14ac:dyDescent="0.3">
      <c r="AL618" s="14"/>
    </row>
    <row r="619" spans="38:38" x14ac:dyDescent="0.3">
      <c r="AL619" s="14"/>
    </row>
    <row r="620" spans="38:38" x14ac:dyDescent="0.3">
      <c r="AL620" s="14"/>
    </row>
    <row r="621" spans="38:38" x14ac:dyDescent="0.3">
      <c r="AL621" s="14"/>
    </row>
    <row r="622" spans="38:38" x14ac:dyDescent="0.3">
      <c r="AL622" s="14"/>
    </row>
    <row r="623" spans="38:38" x14ac:dyDescent="0.3">
      <c r="AL623" s="14"/>
    </row>
    <row r="624" spans="38:38" x14ac:dyDescent="0.3">
      <c r="AL624" s="14"/>
    </row>
    <row r="625" spans="38:38" x14ac:dyDescent="0.3">
      <c r="AL625" s="14"/>
    </row>
    <row r="626" spans="38:38" x14ac:dyDescent="0.3">
      <c r="AL626" s="14"/>
    </row>
    <row r="627" spans="38:38" x14ac:dyDescent="0.3">
      <c r="AL627" s="14"/>
    </row>
    <row r="628" spans="38:38" x14ac:dyDescent="0.3">
      <c r="AL628" s="14"/>
    </row>
    <row r="629" spans="38:38" x14ac:dyDescent="0.3">
      <c r="AL629" s="14"/>
    </row>
    <row r="630" spans="38:38" x14ac:dyDescent="0.3">
      <c r="AL630" s="14"/>
    </row>
    <row r="631" spans="38:38" x14ac:dyDescent="0.3">
      <c r="AL631" s="14"/>
    </row>
    <row r="632" spans="38:38" x14ac:dyDescent="0.3">
      <c r="AL632" s="14"/>
    </row>
    <row r="633" spans="38:38" x14ac:dyDescent="0.3">
      <c r="AL633" s="14"/>
    </row>
    <row r="634" spans="38:38" x14ac:dyDescent="0.3">
      <c r="AL634" s="14"/>
    </row>
    <row r="635" spans="38:38" x14ac:dyDescent="0.3">
      <c r="AL635" s="14"/>
    </row>
    <row r="636" spans="38:38" x14ac:dyDescent="0.3">
      <c r="AL636" s="14"/>
    </row>
    <row r="637" spans="38:38" x14ac:dyDescent="0.3">
      <c r="AL637" s="14"/>
    </row>
    <row r="638" spans="38:38" x14ac:dyDescent="0.3">
      <c r="AL638" s="14"/>
    </row>
    <row r="639" spans="38:38" x14ac:dyDescent="0.3">
      <c r="AL639" s="14"/>
    </row>
    <row r="640" spans="38:38" x14ac:dyDescent="0.3">
      <c r="AL640" s="14"/>
    </row>
    <row r="641" spans="38:38" x14ac:dyDescent="0.3">
      <c r="AL641" s="14"/>
    </row>
    <row r="642" spans="38:38" x14ac:dyDescent="0.3">
      <c r="AL642" s="14"/>
    </row>
    <row r="643" spans="38:38" x14ac:dyDescent="0.3">
      <c r="AL643" s="14"/>
    </row>
    <row r="644" spans="38:38" x14ac:dyDescent="0.3">
      <c r="AL644" s="14"/>
    </row>
    <row r="645" spans="38:38" x14ac:dyDescent="0.3">
      <c r="AL645" s="14"/>
    </row>
    <row r="646" spans="38:38" x14ac:dyDescent="0.3">
      <c r="AL646" s="14"/>
    </row>
    <row r="647" spans="38:38" x14ac:dyDescent="0.3">
      <c r="AL647" s="14"/>
    </row>
    <row r="648" spans="38:38" x14ac:dyDescent="0.3">
      <c r="AL648" s="14"/>
    </row>
    <row r="649" spans="38:38" x14ac:dyDescent="0.3">
      <c r="AL649" s="14"/>
    </row>
    <row r="650" spans="38:38" x14ac:dyDescent="0.3">
      <c r="AL650" s="14"/>
    </row>
    <row r="651" spans="38:38" x14ac:dyDescent="0.3">
      <c r="AL651" s="14"/>
    </row>
    <row r="652" spans="38:38" x14ac:dyDescent="0.3">
      <c r="AL652" s="14"/>
    </row>
    <row r="653" spans="38:38" x14ac:dyDescent="0.3">
      <c r="AL653" s="14"/>
    </row>
    <row r="654" spans="38:38" x14ac:dyDescent="0.3">
      <c r="AL654" s="14"/>
    </row>
    <row r="655" spans="38:38" x14ac:dyDescent="0.3">
      <c r="AL655" s="14"/>
    </row>
    <row r="656" spans="38:38" x14ac:dyDescent="0.3">
      <c r="AL656" s="14"/>
    </row>
    <row r="657" spans="38:38" x14ac:dyDescent="0.3">
      <c r="AL657" s="14"/>
    </row>
    <row r="658" spans="38:38" x14ac:dyDescent="0.3">
      <c r="AL658" s="14"/>
    </row>
    <row r="659" spans="38:38" x14ac:dyDescent="0.3">
      <c r="AL659" s="14"/>
    </row>
    <row r="660" spans="38:38" x14ac:dyDescent="0.3">
      <c r="AL660" s="14"/>
    </row>
    <row r="661" spans="38:38" x14ac:dyDescent="0.3">
      <c r="AL661" s="14"/>
    </row>
    <row r="662" spans="38:38" x14ac:dyDescent="0.3">
      <c r="AL662" s="14"/>
    </row>
    <row r="663" spans="38:38" x14ac:dyDescent="0.3">
      <c r="AL663" s="14"/>
    </row>
    <row r="664" spans="38:38" x14ac:dyDescent="0.3">
      <c r="AL664" s="14"/>
    </row>
    <row r="665" spans="38:38" x14ac:dyDescent="0.3">
      <c r="AL665" s="14"/>
    </row>
    <row r="666" spans="38:38" x14ac:dyDescent="0.3">
      <c r="AL666" s="14"/>
    </row>
    <row r="667" spans="38:38" x14ac:dyDescent="0.3">
      <c r="AL667" s="14"/>
    </row>
    <row r="668" spans="38:38" x14ac:dyDescent="0.3">
      <c r="AL668" s="14"/>
    </row>
    <row r="669" spans="38:38" x14ac:dyDescent="0.3">
      <c r="AL669" s="14"/>
    </row>
    <row r="670" spans="38:38" x14ac:dyDescent="0.3">
      <c r="AL670" s="14"/>
    </row>
    <row r="671" spans="38:38" x14ac:dyDescent="0.3">
      <c r="AL671" s="14"/>
    </row>
    <row r="672" spans="38:38" x14ac:dyDescent="0.3">
      <c r="AL672" s="14"/>
    </row>
    <row r="673" spans="38:38" x14ac:dyDescent="0.3">
      <c r="AL673" s="14"/>
    </row>
    <row r="674" spans="38:38" x14ac:dyDescent="0.3">
      <c r="AL674" s="14"/>
    </row>
    <row r="675" spans="38:38" x14ac:dyDescent="0.3">
      <c r="AL675" s="14"/>
    </row>
    <row r="676" spans="38:38" x14ac:dyDescent="0.3">
      <c r="AL676" s="14"/>
    </row>
    <row r="677" spans="38:38" x14ac:dyDescent="0.3">
      <c r="AL677" s="14"/>
    </row>
    <row r="678" spans="38:38" x14ac:dyDescent="0.3">
      <c r="AL678" s="14"/>
    </row>
    <row r="679" spans="38:38" x14ac:dyDescent="0.3">
      <c r="AL679" s="14"/>
    </row>
    <row r="680" spans="38:38" x14ac:dyDescent="0.3">
      <c r="AL680" s="14"/>
    </row>
    <row r="681" spans="38:38" x14ac:dyDescent="0.3">
      <c r="AL681" s="14"/>
    </row>
    <row r="682" spans="38:38" x14ac:dyDescent="0.3">
      <c r="AL682" s="14"/>
    </row>
    <row r="683" spans="38:38" x14ac:dyDescent="0.3">
      <c r="AL683" s="14"/>
    </row>
    <row r="684" spans="38:38" x14ac:dyDescent="0.3">
      <c r="AL684" s="14"/>
    </row>
    <row r="685" spans="38:38" x14ac:dyDescent="0.3">
      <c r="AL685" s="14"/>
    </row>
    <row r="686" spans="38:38" x14ac:dyDescent="0.3">
      <c r="AL686" s="14"/>
    </row>
    <row r="687" spans="38:38" x14ac:dyDescent="0.3">
      <c r="AL687" s="14"/>
    </row>
    <row r="688" spans="38:38" x14ac:dyDescent="0.3">
      <c r="AL688" s="14"/>
    </row>
    <row r="689" spans="38:38" x14ac:dyDescent="0.3">
      <c r="AL689" s="14"/>
    </row>
    <row r="690" spans="38:38" x14ac:dyDescent="0.3">
      <c r="AL690" s="14"/>
    </row>
    <row r="691" spans="38:38" x14ac:dyDescent="0.3">
      <c r="AL691" s="14"/>
    </row>
    <row r="692" spans="38:38" x14ac:dyDescent="0.3">
      <c r="AL692" s="14"/>
    </row>
    <row r="693" spans="38:38" x14ac:dyDescent="0.3">
      <c r="AL693" s="14"/>
    </row>
    <row r="694" spans="38:38" x14ac:dyDescent="0.3">
      <c r="AL694" s="14"/>
    </row>
    <row r="695" spans="38:38" x14ac:dyDescent="0.3">
      <c r="AL695" s="14"/>
    </row>
    <row r="696" spans="38:38" x14ac:dyDescent="0.3">
      <c r="AL696" s="14"/>
    </row>
    <row r="697" spans="38:38" x14ac:dyDescent="0.3">
      <c r="AL697" s="14"/>
    </row>
    <row r="698" spans="38:38" x14ac:dyDescent="0.3">
      <c r="AL698" s="14"/>
    </row>
    <row r="699" spans="38:38" x14ac:dyDescent="0.3">
      <c r="AL699" s="14"/>
    </row>
    <row r="700" spans="38:38" x14ac:dyDescent="0.3">
      <c r="AL700" s="14"/>
    </row>
    <row r="701" spans="38:38" x14ac:dyDescent="0.3">
      <c r="AL701" s="14"/>
    </row>
    <row r="702" spans="38:38" x14ac:dyDescent="0.3">
      <c r="AL702" s="14"/>
    </row>
    <row r="703" spans="38:38" x14ac:dyDescent="0.3">
      <c r="AL703" s="14"/>
    </row>
    <row r="704" spans="38:38" x14ac:dyDescent="0.3">
      <c r="AL704" s="14"/>
    </row>
    <row r="705" spans="38:38" x14ac:dyDescent="0.3">
      <c r="AL705" s="14"/>
    </row>
    <row r="706" spans="38:38" x14ac:dyDescent="0.3">
      <c r="AL706" s="14"/>
    </row>
    <row r="707" spans="38:38" x14ac:dyDescent="0.3">
      <c r="AL707" s="14"/>
    </row>
    <row r="708" spans="38:38" x14ac:dyDescent="0.3">
      <c r="AL708" s="14"/>
    </row>
    <row r="709" spans="38:38" x14ac:dyDescent="0.3">
      <c r="AL709" s="14"/>
    </row>
    <row r="710" spans="38:38" x14ac:dyDescent="0.3">
      <c r="AL710" s="14"/>
    </row>
    <row r="711" spans="38:38" x14ac:dyDescent="0.3">
      <c r="AL711" s="14"/>
    </row>
    <row r="712" spans="38:38" x14ac:dyDescent="0.3">
      <c r="AL712" s="14"/>
    </row>
    <row r="713" spans="38:38" x14ac:dyDescent="0.3">
      <c r="AL713" s="14"/>
    </row>
    <row r="714" spans="38:38" x14ac:dyDescent="0.3">
      <c r="AL714" s="14"/>
    </row>
    <row r="715" spans="38:38" x14ac:dyDescent="0.3">
      <c r="AL715" s="14"/>
    </row>
    <row r="716" spans="38:38" x14ac:dyDescent="0.3">
      <c r="AL716" s="14"/>
    </row>
    <row r="717" spans="38:38" x14ac:dyDescent="0.3">
      <c r="AL717" s="14"/>
    </row>
    <row r="718" spans="38:38" x14ac:dyDescent="0.3">
      <c r="AL718" s="14"/>
    </row>
    <row r="719" spans="38:38" x14ac:dyDescent="0.3">
      <c r="AL719" s="14"/>
    </row>
    <row r="720" spans="38:38" x14ac:dyDescent="0.3">
      <c r="AL720" s="14"/>
    </row>
    <row r="721" spans="38:38" x14ac:dyDescent="0.3">
      <c r="AL721" s="14"/>
    </row>
    <row r="722" spans="38:38" x14ac:dyDescent="0.3">
      <c r="AL722" s="14"/>
    </row>
    <row r="723" spans="38:38" x14ac:dyDescent="0.3">
      <c r="AL723" s="14"/>
    </row>
    <row r="724" spans="38:38" x14ac:dyDescent="0.3">
      <c r="AL724" s="14"/>
    </row>
    <row r="725" spans="38:38" x14ac:dyDescent="0.3">
      <c r="AL725" s="14"/>
    </row>
    <row r="726" spans="38:38" x14ac:dyDescent="0.3">
      <c r="AL726" s="14"/>
    </row>
    <row r="727" spans="38:38" x14ac:dyDescent="0.3">
      <c r="AL727" s="14"/>
    </row>
    <row r="728" spans="38:38" x14ac:dyDescent="0.3">
      <c r="AL728" s="14"/>
    </row>
    <row r="729" spans="38:38" x14ac:dyDescent="0.3">
      <c r="AL729" s="14"/>
    </row>
    <row r="730" spans="38:38" x14ac:dyDescent="0.3">
      <c r="AL730" s="14"/>
    </row>
    <row r="731" spans="38:38" x14ac:dyDescent="0.3">
      <c r="AL731" s="14"/>
    </row>
    <row r="732" spans="38:38" x14ac:dyDescent="0.3">
      <c r="AL732" s="14"/>
    </row>
    <row r="733" spans="38:38" x14ac:dyDescent="0.3">
      <c r="AL733" s="14"/>
    </row>
    <row r="734" spans="38:38" x14ac:dyDescent="0.3">
      <c r="AL734" s="14"/>
    </row>
    <row r="735" spans="38:38" x14ac:dyDescent="0.3">
      <c r="AL735" s="14"/>
    </row>
    <row r="736" spans="38:38" x14ac:dyDescent="0.3">
      <c r="AL736" s="14"/>
    </row>
    <row r="737" spans="38:38" x14ac:dyDescent="0.3">
      <c r="AL737" s="14"/>
    </row>
    <row r="738" spans="38:38" x14ac:dyDescent="0.3">
      <c r="AL738" s="14"/>
    </row>
    <row r="739" spans="38:38" x14ac:dyDescent="0.3">
      <c r="AL739" s="14"/>
    </row>
    <row r="740" spans="38:38" x14ac:dyDescent="0.3">
      <c r="AL740" s="14"/>
    </row>
    <row r="741" spans="38:38" x14ac:dyDescent="0.3">
      <c r="AL741" s="14"/>
    </row>
    <row r="742" spans="38:38" x14ac:dyDescent="0.3">
      <c r="AL742" s="14"/>
    </row>
    <row r="743" spans="38:38" x14ac:dyDescent="0.3">
      <c r="AL743" s="14"/>
    </row>
    <row r="744" spans="38:38" x14ac:dyDescent="0.3">
      <c r="AL744" s="14"/>
    </row>
    <row r="745" spans="38:38" x14ac:dyDescent="0.3">
      <c r="AL745" s="14"/>
    </row>
    <row r="746" spans="38:38" x14ac:dyDescent="0.3">
      <c r="AL746" s="14"/>
    </row>
    <row r="747" spans="38:38" x14ac:dyDescent="0.3">
      <c r="AL747" s="14"/>
    </row>
    <row r="748" spans="38:38" x14ac:dyDescent="0.3">
      <c r="AL748" s="14"/>
    </row>
    <row r="749" spans="38:38" x14ac:dyDescent="0.3">
      <c r="AL749" s="14"/>
    </row>
    <row r="750" spans="38:38" x14ac:dyDescent="0.3">
      <c r="AL750" s="14"/>
    </row>
    <row r="751" spans="38:38" x14ac:dyDescent="0.3">
      <c r="AL751" s="14"/>
    </row>
    <row r="752" spans="38:38" x14ac:dyDescent="0.3">
      <c r="AL752" s="14"/>
    </row>
    <row r="753" spans="38:38" x14ac:dyDescent="0.3">
      <c r="AL753" s="14"/>
    </row>
    <row r="754" spans="38:38" x14ac:dyDescent="0.3">
      <c r="AL754" s="14"/>
    </row>
    <row r="755" spans="38:38" x14ac:dyDescent="0.3">
      <c r="AL755" s="14"/>
    </row>
    <row r="756" spans="38:38" x14ac:dyDescent="0.3">
      <c r="AL756" s="14"/>
    </row>
    <row r="757" spans="38:38" x14ac:dyDescent="0.3">
      <c r="AL757" s="14"/>
    </row>
    <row r="758" spans="38:38" x14ac:dyDescent="0.3">
      <c r="AL758" s="14"/>
    </row>
    <row r="759" spans="38:38" x14ac:dyDescent="0.3">
      <c r="AL759" s="14"/>
    </row>
    <row r="760" spans="38:38" x14ac:dyDescent="0.3">
      <c r="AL760" s="14"/>
    </row>
    <row r="761" spans="38:38" x14ac:dyDescent="0.3">
      <c r="AL761" s="14"/>
    </row>
    <row r="762" spans="38:38" x14ac:dyDescent="0.3">
      <c r="AL762" s="14"/>
    </row>
    <row r="763" spans="38:38" x14ac:dyDescent="0.3">
      <c r="AL763" s="14"/>
    </row>
    <row r="764" spans="38:38" x14ac:dyDescent="0.3">
      <c r="AL764" s="14"/>
    </row>
    <row r="765" spans="38:38" x14ac:dyDescent="0.3">
      <c r="AL765" s="14"/>
    </row>
    <row r="766" spans="38:38" x14ac:dyDescent="0.3">
      <c r="AL766" s="14"/>
    </row>
    <row r="767" spans="38:38" x14ac:dyDescent="0.3">
      <c r="AL767" s="14"/>
    </row>
    <row r="768" spans="38:38" x14ac:dyDescent="0.3">
      <c r="AL768" s="14"/>
    </row>
    <row r="769" spans="38:38" x14ac:dyDescent="0.3">
      <c r="AL769" s="14"/>
    </row>
    <row r="770" spans="38:38" x14ac:dyDescent="0.3">
      <c r="AL770" s="14"/>
    </row>
    <row r="771" spans="38:38" x14ac:dyDescent="0.3">
      <c r="AL771" s="14"/>
    </row>
    <row r="772" spans="38:38" x14ac:dyDescent="0.3">
      <c r="AL772" s="14"/>
    </row>
    <row r="773" spans="38:38" x14ac:dyDescent="0.3">
      <c r="AL773" s="14"/>
    </row>
    <row r="774" spans="38:38" x14ac:dyDescent="0.3">
      <c r="AL774" s="14"/>
    </row>
    <row r="775" spans="38:38" x14ac:dyDescent="0.3">
      <c r="AL775" s="14"/>
    </row>
    <row r="776" spans="38:38" x14ac:dyDescent="0.3">
      <c r="AL776" s="14"/>
    </row>
    <row r="777" spans="38:38" x14ac:dyDescent="0.3">
      <c r="AL777" s="14"/>
    </row>
    <row r="778" spans="38:38" x14ac:dyDescent="0.3">
      <c r="AL778" s="14"/>
    </row>
    <row r="779" spans="38:38" x14ac:dyDescent="0.3">
      <c r="AL779" s="14"/>
    </row>
    <row r="780" spans="38:38" x14ac:dyDescent="0.3">
      <c r="AL780" s="14"/>
    </row>
    <row r="781" spans="38:38" x14ac:dyDescent="0.3">
      <c r="AL781" s="14"/>
    </row>
    <row r="782" spans="38:38" x14ac:dyDescent="0.3">
      <c r="AL782" s="14"/>
    </row>
    <row r="783" spans="38:38" x14ac:dyDescent="0.3">
      <c r="AL783" s="14"/>
    </row>
    <row r="784" spans="38:38" x14ac:dyDescent="0.3">
      <c r="AL784" s="14"/>
    </row>
    <row r="785" spans="38:38" x14ac:dyDescent="0.3">
      <c r="AL785" s="14"/>
    </row>
    <row r="786" spans="38:38" x14ac:dyDescent="0.3">
      <c r="AL786" s="14"/>
    </row>
    <row r="787" spans="38:38" x14ac:dyDescent="0.3">
      <c r="AL787" s="14"/>
    </row>
    <row r="788" spans="38:38" x14ac:dyDescent="0.3">
      <c r="AL788" s="14"/>
    </row>
    <row r="789" spans="38:38" x14ac:dyDescent="0.3">
      <c r="AL789" s="14"/>
    </row>
    <row r="790" spans="38:38" x14ac:dyDescent="0.3">
      <c r="AL790" s="14"/>
    </row>
    <row r="791" spans="38:38" x14ac:dyDescent="0.3">
      <c r="AL791" s="14"/>
    </row>
    <row r="792" spans="38:38" x14ac:dyDescent="0.3">
      <c r="AL792" s="14"/>
    </row>
    <row r="793" spans="38:38" x14ac:dyDescent="0.3">
      <c r="AL793" s="14"/>
    </row>
    <row r="794" spans="38:38" x14ac:dyDescent="0.3">
      <c r="AL794" s="14"/>
    </row>
    <row r="795" spans="38:38" x14ac:dyDescent="0.3">
      <c r="AL795" s="14"/>
    </row>
    <row r="796" spans="38:38" x14ac:dyDescent="0.3">
      <c r="AL796" s="14"/>
    </row>
    <row r="797" spans="38:38" x14ac:dyDescent="0.3">
      <c r="AL797" s="14"/>
    </row>
    <row r="798" spans="38:38" x14ac:dyDescent="0.3">
      <c r="AL798" s="14"/>
    </row>
    <row r="799" spans="38:38" x14ac:dyDescent="0.3">
      <c r="AL799" s="14"/>
    </row>
    <row r="800" spans="38:38" x14ac:dyDescent="0.3">
      <c r="AL800" s="14"/>
    </row>
    <row r="801" spans="38:38" x14ac:dyDescent="0.3">
      <c r="AL801" s="14"/>
    </row>
    <row r="802" spans="38:38" x14ac:dyDescent="0.3">
      <c r="AL802" s="14"/>
    </row>
    <row r="803" spans="38:38" x14ac:dyDescent="0.3">
      <c r="AL803" s="14"/>
    </row>
    <row r="804" spans="38:38" x14ac:dyDescent="0.3">
      <c r="AL804" s="14"/>
    </row>
    <row r="805" spans="38:38" x14ac:dyDescent="0.3">
      <c r="AL805" s="14"/>
    </row>
    <row r="806" spans="38:38" x14ac:dyDescent="0.3">
      <c r="AL806" s="14"/>
    </row>
    <row r="807" spans="38:38" x14ac:dyDescent="0.3">
      <c r="AL807" s="14"/>
    </row>
    <row r="808" spans="38:38" x14ac:dyDescent="0.3">
      <c r="AL808" s="14"/>
    </row>
    <row r="809" spans="38:38" x14ac:dyDescent="0.3">
      <c r="AL809" s="14"/>
    </row>
    <row r="810" spans="38:38" x14ac:dyDescent="0.3">
      <c r="AL810" s="14"/>
    </row>
    <row r="811" spans="38:38" x14ac:dyDescent="0.3">
      <c r="AL811" s="14"/>
    </row>
    <row r="812" spans="38:38" x14ac:dyDescent="0.3">
      <c r="AL812" s="14"/>
    </row>
    <row r="813" spans="38:38" x14ac:dyDescent="0.3">
      <c r="AL813" s="14"/>
    </row>
    <row r="814" spans="38:38" x14ac:dyDescent="0.3">
      <c r="AL814" s="14"/>
    </row>
    <row r="815" spans="38:38" x14ac:dyDescent="0.3">
      <c r="AL815" s="14"/>
    </row>
    <row r="816" spans="38:38" x14ac:dyDescent="0.3">
      <c r="AL816" s="14"/>
    </row>
    <row r="817" spans="38:38" x14ac:dyDescent="0.3">
      <c r="AL817" s="14"/>
    </row>
    <row r="818" spans="38:38" x14ac:dyDescent="0.3">
      <c r="AL818" s="14"/>
    </row>
    <row r="819" spans="38:38" x14ac:dyDescent="0.3">
      <c r="AL819" s="14"/>
    </row>
    <row r="820" spans="38:38" x14ac:dyDescent="0.3">
      <c r="AL820" s="14"/>
    </row>
    <row r="821" spans="38:38" x14ac:dyDescent="0.3">
      <c r="AL821" s="14"/>
    </row>
    <row r="822" spans="38:38" x14ac:dyDescent="0.3">
      <c r="AL822" s="14"/>
    </row>
    <row r="823" spans="38:38" x14ac:dyDescent="0.3">
      <c r="AL823" s="14"/>
    </row>
    <row r="824" spans="38:38" x14ac:dyDescent="0.3">
      <c r="AL824" s="14"/>
    </row>
    <row r="825" spans="38:38" x14ac:dyDescent="0.3">
      <c r="AL825" s="14"/>
    </row>
    <row r="826" spans="38:38" x14ac:dyDescent="0.3">
      <c r="AL826" s="14"/>
    </row>
    <row r="827" spans="38:38" x14ac:dyDescent="0.3">
      <c r="AL827" s="14"/>
    </row>
    <row r="828" spans="38:38" x14ac:dyDescent="0.3">
      <c r="AL828" s="14"/>
    </row>
    <row r="829" spans="38:38" x14ac:dyDescent="0.3">
      <c r="AL829" s="14"/>
    </row>
    <row r="830" spans="38:38" x14ac:dyDescent="0.3">
      <c r="AL830" s="14"/>
    </row>
    <row r="831" spans="38:38" x14ac:dyDescent="0.3">
      <c r="AL831" s="14"/>
    </row>
    <row r="832" spans="38:38" x14ac:dyDescent="0.3">
      <c r="AL832" s="14"/>
    </row>
    <row r="833" spans="38:38" x14ac:dyDescent="0.3">
      <c r="AL833" s="14"/>
    </row>
    <row r="834" spans="38:38" x14ac:dyDescent="0.3">
      <c r="AL834" s="14"/>
    </row>
    <row r="835" spans="38:38" x14ac:dyDescent="0.3">
      <c r="AL835" s="14"/>
    </row>
    <row r="836" spans="38:38" x14ac:dyDescent="0.3">
      <c r="AL836" s="14"/>
    </row>
    <row r="837" spans="38:38" x14ac:dyDescent="0.3">
      <c r="AL837" s="14"/>
    </row>
    <row r="838" spans="38:38" x14ac:dyDescent="0.3">
      <c r="AL838" s="14"/>
    </row>
    <row r="839" spans="38:38" x14ac:dyDescent="0.3">
      <c r="AL839" s="14"/>
    </row>
    <row r="840" spans="38:38" x14ac:dyDescent="0.3">
      <c r="AL840" s="14"/>
    </row>
    <row r="841" spans="38:38" x14ac:dyDescent="0.3">
      <c r="AL841" s="14"/>
    </row>
    <row r="842" spans="38:38" x14ac:dyDescent="0.3">
      <c r="AL842" s="14"/>
    </row>
    <row r="843" spans="38:38" x14ac:dyDescent="0.3">
      <c r="AL843" s="14"/>
    </row>
    <row r="844" spans="38:38" x14ac:dyDescent="0.3">
      <c r="AL844" s="14"/>
    </row>
    <row r="845" spans="38:38" x14ac:dyDescent="0.3">
      <c r="AL845" s="14"/>
    </row>
    <row r="846" spans="38:38" x14ac:dyDescent="0.3">
      <c r="AL846" s="14"/>
    </row>
    <row r="847" spans="38:38" x14ac:dyDescent="0.3">
      <c r="AL847" s="14"/>
    </row>
    <row r="848" spans="38:38" x14ac:dyDescent="0.3">
      <c r="AL848" s="14"/>
    </row>
    <row r="849" spans="38:38" x14ac:dyDescent="0.3">
      <c r="AL849" s="14"/>
    </row>
    <row r="850" spans="38:38" x14ac:dyDescent="0.3">
      <c r="AL850" s="14"/>
    </row>
    <row r="851" spans="38:38" x14ac:dyDescent="0.3">
      <c r="AL851" s="14"/>
    </row>
    <row r="852" spans="38:38" x14ac:dyDescent="0.3">
      <c r="AL852" s="14"/>
    </row>
    <row r="853" spans="38:38" x14ac:dyDescent="0.3">
      <c r="AL853" s="14"/>
    </row>
    <row r="854" spans="38:38" x14ac:dyDescent="0.3">
      <c r="AL854" s="14"/>
    </row>
    <row r="855" spans="38:38" x14ac:dyDescent="0.3">
      <c r="AL855" s="14"/>
    </row>
    <row r="856" spans="38:38" x14ac:dyDescent="0.3">
      <c r="AL856" s="14"/>
    </row>
    <row r="857" spans="38:38" x14ac:dyDescent="0.3">
      <c r="AL857" s="14"/>
    </row>
    <row r="858" spans="38:38" x14ac:dyDescent="0.3">
      <c r="AL858" s="14"/>
    </row>
    <row r="859" spans="38:38" x14ac:dyDescent="0.3">
      <c r="AL859" s="14"/>
    </row>
    <row r="860" spans="38:38" x14ac:dyDescent="0.3">
      <c r="AL860" s="14"/>
    </row>
    <row r="861" spans="38:38" x14ac:dyDescent="0.3">
      <c r="AL861" s="14"/>
    </row>
    <row r="862" spans="38:38" x14ac:dyDescent="0.3">
      <c r="AL862" s="14"/>
    </row>
    <row r="863" spans="38:38" x14ac:dyDescent="0.3">
      <c r="AL863" s="14"/>
    </row>
    <row r="864" spans="38:38" x14ac:dyDescent="0.3">
      <c r="AL864" s="14"/>
    </row>
    <row r="865" spans="38:38" x14ac:dyDescent="0.3">
      <c r="AL865" s="14"/>
    </row>
    <row r="866" spans="38:38" x14ac:dyDescent="0.3">
      <c r="AL866" s="14"/>
    </row>
    <row r="867" spans="38:38" x14ac:dyDescent="0.3">
      <c r="AL867" s="14"/>
    </row>
    <row r="868" spans="38:38" x14ac:dyDescent="0.3">
      <c r="AL868" s="14"/>
    </row>
    <row r="869" spans="38:38" x14ac:dyDescent="0.3">
      <c r="AL869" s="14"/>
    </row>
    <row r="870" spans="38:38" x14ac:dyDescent="0.3">
      <c r="AL870" s="14"/>
    </row>
    <row r="871" spans="38:38" x14ac:dyDescent="0.3">
      <c r="AL871" s="14"/>
    </row>
    <row r="872" spans="38:38" x14ac:dyDescent="0.3">
      <c r="AL872" s="14"/>
    </row>
    <row r="873" spans="38:38" x14ac:dyDescent="0.3">
      <c r="AL873" s="14"/>
    </row>
    <row r="874" spans="38:38" x14ac:dyDescent="0.3">
      <c r="AL874" s="14"/>
    </row>
    <row r="875" spans="38:38" x14ac:dyDescent="0.3">
      <c r="AL875" s="14"/>
    </row>
    <row r="876" spans="38:38" x14ac:dyDescent="0.3">
      <c r="AL876" s="14"/>
    </row>
    <row r="877" spans="38:38" x14ac:dyDescent="0.3">
      <c r="AL877" s="14"/>
    </row>
    <row r="878" spans="38:38" x14ac:dyDescent="0.3">
      <c r="AL878" s="14"/>
    </row>
    <row r="879" spans="38:38" x14ac:dyDescent="0.3">
      <c r="AL879" s="14"/>
    </row>
    <row r="880" spans="38:38" x14ac:dyDescent="0.3">
      <c r="AL880" s="14"/>
    </row>
    <row r="881" spans="38:38" x14ac:dyDescent="0.3">
      <c r="AL881" s="14"/>
    </row>
    <row r="882" spans="38:38" x14ac:dyDescent="0.3">
      <c r="AL882" s="14"/>
    </row>
    <row r="883" spans="38:38" x14ac:dyDescent="0.3">
      <c r="AL883" s="14"/>
    </row>
    <row r="884" spans="38:38" x14ac:dyDescent="0.3">
      <c r="AL884" s="14"/>
    </row>
    <row r="885" spans="38:38" x14ac:dyDescent="0.3">
      <c r="AL885" s="14"/>
    </row>
    <row r="886" spans="38:38" x14ac:dyDescent="0.3">
      <c r="AL886" s="14"/>
    </row>
    <row r="887" spans="38:38" x14ac:dyDescent="0.3">
      <c r="AL887" s="14"/>
    </row>
    <row r="888" spans="38:38" x14ac:dyDescent="0.3">
      <c r="AL888" s="14"/>
    </row>
    <row r="889" spans="38:38" x14ac:dyDescent="0.3">
      <c r="AL889" s="14"/>
    </row>
    <row r="890" spans="38:38" x14ac:dyDescent="0.3">
      <c r="AL890" s="14"/>
    </row>
    <row r="891" spans="38:38" x14ac:dyDescent="0.3">
      <c r="AL891" s="14"/>
    </row>
    <row r="892" spans="38:38" x14ac:dyDescent="0.3">
      <c r="AL892" s="14"/>
    </row>
    <row r="893" spans="38:38" x14ac:dyDescent="0.3">
      <c r="AL893" s="14"/>
    </row>
    <row r="894" spans="38:38" x14ac:dyDescent="0.3">
      <c r="AL894" s="14"/>
    </row>
    <row r="895" spans="38:38" x14ac:dyDescent="0.3">
      <c r="AL895" s="14"/>
    </row>
    <row r="896" spans="38:38" x14ac:dyDescent="0.3">
      <c r="AL896" s="14"/>
    </row>
    <row r="897" spans="38:38" x14ac:dyDescent="0.3">
      <c r="AL897" s="14"/>
    </row>
    <row r="898" spans="38:38" x14ac:dyDescent="0.3">
      <c r="AL898" s="14"/>
    </row>
    <row r="899" spans="38:38" x14ac:dyDescent="0.3">
      <c r="AL899" s="14"/>
    </row>
    <row r="900" spans="38:38" x14ac:dyDescent="0.3">
      <c r="AL900" s="14"/>
    </row>
    <row r="901" spans="38:38" x14ac:dyDescent="0.3">
      <c r="AL901" s="14"/>
    </row>
    <row r="902" spans="38:38" x14ac:dyDescent="0.3">
      <c r="AL902" s="14"/>
    </row>
    <row r="903" spans="38:38" x14ac:dyDescent="0.3">
      <c r="AL903" s="14"/>
    </row>
    <row r="904" spans="38:38" x14ac:dyDescent="0.3">
      <c r="AL904" s="14"/>
    </row>
    <row r="905" spans="38:38" x14ac:dyDescent="0.3">
      <c r="AL905" s="14"/>
    </row>
    <row r="906" spans="38:38" x14ac:dyDescent="0.3">
      <c r="AL906" s="14"/>
    </row>
    <row r="907" spans="38:38" x14ac:dyDescent="0.3">
      <c r="AL907" s="14"/>
    </row>
    <row r="908" spans="38:38" x14ac:dyDescent="0.3">
      <c r="AL908" s="14"/>
    </row>
    <row r="909" spans="38:38" x14ac:dyDescent="0.3">
      <c r="AL909" s="14"/>
    </row>
    <row r="910" spans="38:38" x14ac:dyDescent="0.3">
      <c r="AL910" s="14"/>
    </row>
    <row r="911" spans="38:38" x14ac:dyDescent="0.3">
      <c r="AL911" s="14"/>
    </row>
    <row r="912" spans="38:38" x14ac:dyDescent="0.3">
      <c r="AL912" s="14"/>
    </row>
    <row r="913" spans="38:38" x14ac:dyDescent="0.3">
      <c r="AL913" s="14"/>
    </row>
    <row r="914" spans="38:38" x14ac:dyDescent="0.3">
      <c r="AL914" s="14"/>
    </row>
    <row r="915" spans="38:38" x14ac:dyDescent="0.3">
      <c r="AL915" s="14"/>
    </row>
    <row r="916" spans="38:38" x14ac:dyDescent="0.3">
      <c r="AL916" s="14"/>
    </row>
    <row r="917" spans="38:38" x14ac:dyDescent="0.3">
      <c r="AL917" s="14"/>
    </row>
    <row r="918" spans="38:38" x14ac:dyDescent="0.3">
      <c r="AL918" s="14"/>
    </row>
    <row r="919" spans="38:38" x14ac:dyDescent="0.3">
      <c r="AL919" s="14"/>
    </row>
    <row r="920" spans="38:38" x14ac:dyDescent="0.3">
      <c r="AL920" s="14"/>
    </row>
    <row r="921" spans="38:38" x14ac:dyDescent="0.3">
      <c r="AL921" s="14"/>
    </row>
    <row r="922" spans="38:38" x14ac:dyDescent="0.3">
      <c r="AL922" s="14"/>
    </row>
    <row r="923" spans="38:38" x14ac:dyDescent="0.3">
      <c r="AL923" s="14"/>
    </row>
    <row r="924" spans="38:38" x14ac:dyDescent="0.3">
      <c r="AL924" s="14"/>
    </row>
    <row r="925" spans="38:38" x14ac:dyDescent="0.3">
      <c r="AL925" s="14"/>
    </row>
    <row r="926" spans="38:38" x14ac:dyDescent="0.3">
      <c r="AL926" s="14"/>
    </row>
    <row r="927" spans="38:38" x14ac:dyDescent="0.3">
      <c r="AL927" s="14"/>
    </row>
    <row r="928" spans="38:38" x14ac:dyDescent="0.3">
      <c r="AL928" s="14"/>
    </row>
    <row r="929" spans="38:38" x14ac:dyDescent="0.3">
      <c r="AL929" s="14"/>
    </row>
    <row r="930" spans="38:38" x14ac:dyDescent="0.3">
      <c r="AL930" s="14"/>
    </row>
    <row r="931" spans="38:38" x14ac:dyDescent="0.3">
      <c r="AL931" s="14"/>
    </row>
    <row r="932" spans="38:38" x14ac:dyDescent="0.3">
      <c r="AL932" s="14"/>
    </row>
    <row r="933" spans="38:38" x14ac:dyDescent="0.3">
      <c r="AL933" s="14"/>
    </row>
    <row r="934" spans="38:38" x14ac:dyDescent="0.3">
      <c r="AL934" s="14"/>
    </row>
    <row r="935" spans="38:38" x14ac:dyDescent="0.3">
      <c r="AL935" s="14"/>
    </row>
    <row r="936" spans="38:38" x14ac:dyDescent="0.3">
      <c r="AL936" s="14"/>
    </row>
    <row r="937" spans="38:38" x14ac:dyDescent="0.3">
      <c r="AL937" s="14"/>
    </row>
    <row r="938" spans="38:38" x14ac:dyDescent="0.3">
      <c r="AL938" s="14"/>
    </row>
    <row r="939" spans="38:38" x14ac:dyDescent="0.3">
      <c r="AL939" s="14"/>
    </row>
    <row r="940" spans="38:38" x14ac:dyDescent="0.3">
      <c r="AL940" s="14"/>
    </row>
    <row r="941" spans="38:38" x14ac:dyDescent="0.3">
      <c r="AL941" s="14"/>
    </row>
    <row r="942" spans="38:38" x14ac:dyDescent="0.3">
      <c r="AL942" s="14"/>
    </row>
    <row r="943" spans="38:38" x14ac:dyDescent="0.3">
      <c r="AL943" s="14"/>
    </row>
    <row r="944" spans="38:38" x14ac:dyDescent="0.3">
      <c r="AL944" s="14"/>
    </row>
    <row r="945" spans="38:38" x14ac:dyDescent="0.3">
      <c r="AL945" s="14"/>
    </row>
    <row r="946" spans="38:38" x14ac:dyDescent="0.3">
      <c r="AL946" s="14"/>
    </row>
    <row r="947" spans="38:38" x14ac:dyDescent="0.3">
      <c r="AL947" s="14"/>
    </row>
    <row r="948" spans="38:38" x14ac:dyDescent="0.3">
      <c r="AL948" s="14"/>
    </row>
    <row r="949" spans="38:38" x14ac:dyDescent="0.3">
      <c r="AL949" s="14"/>
    </row>
    <row r="950" spans="38:38" x14ac:dyDescent="0.3">
      <c r="AL950" s="14"/>
    </row>
    <row r="951" spans="38:38" x14ac:dyDescent="0.3">
      <c r="AL951" s="14"/>
    </row>
    <row r="952" spans="38:38" x14ac:dyDescent="0.3">
      <c r="AL952" s="14"/>
    </row>
    <row r="953" spans="38:38" x14ac:dyDescent="0.3">
      <c r="AL953" s="14"/>
    </row>
    <row r="954" spans="38:38" x14ac:dyDescent="0.3">
      <c r="AL954" s="14"/>
    </row>
    <row r="955" spans="38:38" x14ac:dyDescent="0.3">
      <c r="AL955" s="14"/>
    </row>
    <row r="956" spans="38:38" x14ac:dyDescent="0.3">
      <c r="AL956" s="14"/>
    </row>
    <row r="957" spans="38:38" x14ac:dyDescent="0.3">
      <c r="AL957" s="14"/>
    </row>
    <row r="958" spans="38:38" x14ac:dyDescent="0.3">
      <c r="AL958" s="14"/>
    </row>
    <row r="959" spans="38:38" x14ac:dyDescent="0.3">
      <c r="AL959" s="14"/>
    </row>
    <row r="960" spans="38:38" x14ac:dyDescent="0.3">
      <c r="AL960" s="14"/>
    </row>
    <row r="961" spans="38:38" x14ac:dyDescent="0.3">
      <c r="AL961" s="14"/>
    </row>
    <row r="962" spans="38:38" x14ac:dyDescent="0.3">
      <c r="AL962" s="14"/>
    </row>
    <row r="963" spans="38:38" x14ac:dyDescent="0.3">
      <c r="AL963" s="14"/>
    </row>
    <row r="964" spans="38:38" x14ac:dyDescent="0.3">
      <c r="AL964" s="14"/>
    </row>
    <row r="965" spans="38:38" x14ac:dyDescent="0.3">
      <c r="AL965" s="14"/>
    </row>
    <row r="966" spans="38:38" x14ac:dyDescent="0.3">
      <c r="AL966" s="14"/>
    </row>
    <row r="967" spans="38:38" x14ac:dyDescent="0.3">
      <c r="AL967" s="14"/>
    </row>
    <row r="968" spans="38:38" x14ac:dyDescent="0.3">
      <c r="AL968" s="14"/>
    </row>
    <row r="969" spans="38:38" x14ac:dyDescent="0.3">
      <c r="AL969" s="14"/>
    </row>
    <row r="970" spans="38:38" x14ac:dyDescent="0.3">
      <c r="AL970" s="14"/>
    </row>
    <row r="971" spans="38:38" x14ac:dyDescent="0.3">
      <c r="AL971" s="14"/>
    </row>
    <row r="972" spans="38:38" x14ac:dyDescent="0.3">
      <c r="AL972" s="14"/>
    </row>
    <row r="973" spans="38:38" x14ac:dyDescent="0.3">
      <c r="AL973" s="14"/>
    </row>
    <row r="974" spans="38:38" x14ac:dyDescent="0.3">
      <c r="AL974" s="14"/>
    </row>
    <row r="975" spans="38:38" x14ac:dyDescent="0.3">
      <c r="AL975" s="14"/>
    </row>
    <row r="976" spans="38:38" x14ac:dyDescent="0.3">
      <c r="AL976" s="14"/>
    </row>
    <row r="977" spans="38:38" x14ac:dyDescent="0.3">
      <c r="AL977" s="14"/>
    </row>
    <row r="978" spans="38:38" x14ac:dyDescent="0.3">
      <c r="AL978" s="14"/>
    </row>
    <row r="979" spans="38:38" x14ac:dyDescent="0.3">
      <c r="AL979" s="14"/>
    </row>
    <row r="980" spans="38:38" x14ac:dyDescent="0.3">
      <c r="AL980" s="14"/>
    </row>
    <row r="981" spans="38:38" x14ac:dyDescent="0.3">
      <c r="AL981" s="14"/>
    </row>
    <row r="982" spans="38:38" x14ac:dyDescent="0.3">
      <c r="AL982" s="14"/>
    </row>
    <row r="983" spans="38:38" x14ac:dyDescent="0.3">
      <c r="AL983" s="14"/>
    </row>
    <row r="984" spans="38:38" x14ac:dyDescent="0.3">
      <c r="AL984" s="14"/>
    </row>
    <row r="985" spans="38:38" x14ac:dyDescent="0.3">
      <c r="AL985" s="14"/>
    </row>
    <row r="986" spans="38:38" x14ac:dyDescent="0.3">
      <c r="AL986" s="14"/>
    </row>
    <row r="987" spans="38:38" x14ac:dyDescent="0.3">
      <c r="AL987" s="14"/>
    </row>
    <row r="988" spans="38:38" x14ac:dyDescent="0.3">
      <c r="AL988" s="14"/>
    </row>
    <row r="989" spans="38:38" x14ac:dyDescent="0.3">
      <c r="AL989" s="14"/>
    </row>
    <row r="990" spans="38:38" x14ac:dyDescent="0.3">
      <c r="AL990" s="14"/>
    </row>
    <row r="991" spans="38:38" x14ac:dyDescent="0.3">
      <c r="AL991" s="14"/>
    </row>
    <row r="992" spans="38:38" x14ac:dyDescent="0.3">
      <c r="AL992" s="14"/>
    </row>
    <row r="993" spans="38:38" x14ac:dyDescent="0.3">
      <c r="AL993" s="14"/>
    </row>
    <row r="994" spans="38:38" x14ac:dyDescent="0.3">
      <c r="AL994" s="14"/>
    </row>
    <row r="995" spans="38:38" x14ac:dyDescent="0.3">
      <c r="AL995" s="14"/>
    </row>
    <row r="996" spans="38:38" x14ac:dyDescent="0.3">
      <c r="AL996" s="14"/>
    </row>
    <row r="997" spans="38:38" x14ac:dyDescent="0.3">
      <c r="AL997" s="14"/>
    </row>
    <row r="998" spans="38:38" x14ac:dyDescent="0.3">
      <c r="AL998" s="14"/>
    </row>
    <row r="999" spans="38:38" x14ac:dyDescent="0.3">
      <c r="AL999" s="14"/>
    </row>
    <row r="1000" spans="38:38" x14ac:dyDescent="0.3">
      <c r="AL1000" s="14"/>
    </row>
    <row r="1001" spans="38:38" x14ac:dyDescent="0.3">
      <c r="AL1001" s="14"/>
    </row>
    <row r="1002" spans="38:38" x14ac:dyDescent="0.3">
      <c r="AL1002" s="14"/>
    </row>
    <row r="1003" spans="38:38" x14ac:dyDescent="0.3">
      <c r="AL1003" s="14"/>
    </row>
    <row r="1004" spans="38:38" x14ac:dyDescent="0.3">
      <c r="AL1004" s="14"/>
    </row>
    <row r="1005" spans="38:38" x14ac:dyDescent="0.3">
      <c r="AL1005" s="14"/>
    </row>
    <row r="1006" spans="38:38" x14ac:dyDescent="0.3">
      <c r="AL1006" s="14"/>
    </row>
    <row r="1007" spans="38:38" x14ac:dyDescent="0.3">
      <c r="AL1007" s="14"/>
    </row>
    <row r="1008" spans="38:38" x14ac:dyDescent="0.3">
      <c r="AL1008" s="14"/>
    </row>
  </sheetData>
  <sheetProtection algorithmName="SHA-512" hashValue="8+clFynRzSpATD2kj73vCXyHbrgpm4Rr00MnSJRe0nsyNskV4/HEIav/LXrgJuxQnecYMJMQx/tfgQGlIwZA9A==" saltValue="wuDNCt5T5+6pJbMK8vfMIQ==" spinCount="100000" sheet="1" selectLockedCells="1"/>
  <mergeCells count="1">
    <mergeCell ref="O1:P6"/>
  </mergeCells>
  <conditionalFormatting sqref="AK9:AK1048576 AI9:AI1048576">
    <cfRule type="cellIs" dxfId="4" priority="5" operator="equal">
      <formula>"Y"</formula>
    </cfRule>
  </conditionalFormatting>
  <conditionalFormatting sqref="AJ8:AJ1048576">
    <cfRule type="cellIs" dxfId="3" priority="4" operator="equal">
      <formula>"N"</formula>
    </cfRule>
  </conditionalFormatting>
  <conditionalFormatting sqref="AJ6">
    <cfRule type="cellIs" dxfId="2" priority="3" operator="equal">
      <formula>"N"</formula>
    </cfRule>
  </conditionalFormatting>
  <conditionalFormatting sqref="AJ2:AJ5">
    <cfRule type="cellIs" dxfId="1" priority="2" operator="equal">
      <formula>"N"</formula>
    </cfRule>
  </conditionalFormatting>
  <conditionalFormatting sqref="AK2:AK5">
    <cfRule type="cellIs" dxfId="0" priority="1" operator="equal">
      <formula>"N"</formula>
    </cfRule>
  </conditionalFormatting>
  <dataValidations count="2">
    <dataValidation type="date" operator="greaterThanOrEqual" allowBlank="1" showInputMessage="1" showErrorMessage="1" sqref="BA301:BB358 BC9:BC26 BC30:BC358 AZ9:AZ26 AZ30:AZ358" xr:uid="{E4FAED8C-7370-4093-B880-612F6FB97D31}">
      <formula1>44197</formula1>
    </dataValidation>
    <dataValidation type="date" operator="greaterThan" allowBlank="1" showInputMessage="1" showErrorMessage="1" sqref="BF30:BF401 BF9:BF26 AE9:AE300" xr:uid="{D1227269-9699-44AC-B123-4668EB1040EC}">
      <formula1>43831</formula1>
    </dataValidation>
  </dataValidations>
  <pageMargins left="0.35" right="0.26" top="0.54" bottom="0.75" header="0.3" footer="0.3"/>
  <pageSetup paperSize="5" scale="12" orientation="landscape" r:id="rId1"/>
  <legacyDrawing r:id="rId2"/>
  <extLst>
    <ext xmlns:x14="http://schemas.microsoft.com/office/spreadsheetml/2009/9/main" uri="{CCE6A557-97BC-4b89-ADB6-D9C93CAAB3DF}">
      <x14:dataValidations xmlns:xm="http://schemas.microsoft.com/office/excel/2006/main" count="31">
        <x14:dataValidation type="list" allowBlank="1" showInputMessage="1" showErrorMessage="1" xr:uid="{F8E9EF45-ADB1-45F5-888B-0DD131DE6856}">
          <x14:formula1>
            <xm:f>'Tab to HIDE'!$F$1:$F$2</xm:f>
          </x14:formula1>
          <xm:sqref>Q9:R26 Q30:Q300 X9:Y26 X30:Y1048576 W308:W1048576 R30:R1048576 T30:V1048576 T9:V26</xm:sqref>
        </x14:dataValidation>
        <x14:dataValidation type="list" allowBlank="1" showInputMessage="1" showErrorMessage="1" xr:uid="{0E5F6D15-EB65-45DF-B875-45DDDE57C87E}">
          <x14:formula1>
            <xm:f>'Tab to HIDE'!$E$1:$E$2</xm:f>
          </x14:formula1>
          <xm:sqref>AO301:AO1048576 AX9:AX26 AX30:AX327 AT9:AT26 AT30:AT1048576 AR9:AR26 AR30:AR1048576 AF30:AF1048576 AC30:AD1048576 AC9:AD26 AF9:AF26</xm:sqref>
        </x14:dataValidation>
        <x14:dataValidation type="list" allowBlank="1" showInputMessage="1" showErrorMessage="1" xr:uid="{D54BE39B-68D5-4544-A880-A3F4BC3669F7}">
          <x14:formula1>
            <xm:f>'Tab to HIDE'!$B$1:$B$2</xm:f>
          </x14:formula1>
          <xm:sqref>K30:K1048576 K9:K26</xm:sqref>
        </x14:dataValidation>
        <x14:dataValidation type="list" allowBlank="1" showInputMessage="1" showErrorMessage="1" xr:uid="{F72EB5F5-CBEF-4F45-88F8-9C0E6F969E10}">
          <x14:formula1>
            <xm:f>'Tab to HIDE'!$C$1:$C$2</xm:f>
          </x14:formula1>
          <xm:sqref>L30:L1048576 L9:L26</xm:sqref>
        </x14:dataValidation>
        <x14:dataValidation type="list" allowBlank="1" showInputMessage="1" showErrorMessage="1" xr:uid="{89540911-E831-4A25-AF7D-6CA36A5E2175}">
          <x14:formula1>
            <xm:f>'Tab to HIDE'!$D$1:$D$5</xm:f>
          </x14:formula1>
          <xm:sqref>M30:M1048576 M9:M26</xm:sqref>
        </x14:dataValidation>
        <x14:dataValidation type="list" allowBlank="1" showInputMessage="1" showErrorMessage="1" xr:uid="{4C56789D-C8A6-499F-BBAA-75B1FF7F5078}">
          <x14:formula1>
            <xm:f>'Tab to HIDE'!$L$1:$L$2</xm:f>
          </x14:formula1>
          <xm:sqref>P30:P1048576 V9:V26 V30:V300 BD9:BD26 BD30:BD376 P9:P26</xm:sqref>
        </x14:dataValidation>
        <x14:dataValidation type="list" allowBlank="1" showInputMessage="1" showErrorMessage="1" xr:uid="{68B23297-E45B-4721-BA40-07713EEF890B}">
          <x14:formula1>
            <xm:f>'Tab to HIDE'!$G$1:$G$4</xm:f>
          </x14:formula1>
          <xm:sqref>AU30:AU1048576 AY9:AY26 AY30:AY327 AU9:AU26</xm:sqref>
        </x14:dataValidation>
        <x14:dataValidation type="list" allowBlank="1" showInputMessage="1" showErrorMessage="1" xr:uid="{EB7D9AB3-BE10-4DD8-A85D-97F9FA974576}">
          <x14:formula1>
            <xm:f>'Tab to HIDE'!$A$1:$A$3</xm:f>
          </x14:formula1>
          <xm:sqref>C30:C1048576 C9:C26</xm:sqref>
        </x14:dataValidation>
        <x14:dataValidation type="list" allowBlank="1" showInputMessage="1" showErrorMessage="1" xr:uid="{431D4983-41FA-498F-8390-901ED417A75E}">
          <x14:formula1>
            <xm:f>'Tab to HIDE'!$E$1:$E$3</xm:f>
          </x14:formula1>
          <xm:sqref>AO30:AO300 AO9:AO26</xm:sqref>
        </x14:dataValidation>
        <x14:dataValidation type="list" allowBlank="1" showInputMessage="1" showErrorMessage="1" xr:uid="{C9FD89F0-315E-446F-BBF1-CA3ACC274CEC}">
          <x14:formula1>
            <xm:f>'Tab to HIDE'!$N$1:$N$3</xm:f>
          </x14:formula1>
          <xm:sqref>BG30:BG396 BG9:BG26</xm:sqref>
        </x14:dataValidation>
        <x14:dataValidation type="list" operator="greaterThanOrEqual" allowBlank="1" showInputMessage="1" showErrorMessage="1" xr:uid="{86FCEF2B-249E-48AC-BD4C-4C50A8A25DA5}">
          <x14:formula1>
            <xm:f>'Tab to HIDE'!$L$1:$L$2</xm:f>
          </x14:formula1>
          <xm:sqref>BA30:BA300 BA9:BA26</xm:sqref>
        </x14:dataValidation>
        <x14:dataValidation type="list" operator="greaterThanOrEqual" allowBlank="1" showInputMessage="1" showErrorMessage="1" xr:uid="{E9B6DEA1-1B60-4C43-88D3-666FD13860AD}">
          <x14:formula1>
            <xm:f>'Tab to HIDE'!$G$1:$G$4</xm:f>
          </x14:formula1>
          <xm:sqref>BB30:BB300 BB9:BB26</xm:sqref>
        </x14:dataValidation>
        <x14:dataValidation type="date" operator="greaterThan" allowBlank="1" showInputMessage="1" showErrorMessage="1" xr:uid="{5EB6D697-9FEC-49CE-95B0-8F4B570D5F86}">
          <x14:formula1>
            <xm:f>'Tab to HIDE'!T4</xm:f>
          </x14:formula1>
          <xm:sqref>BF402:BF1048576 BD1076:BD1048576 AZ359:BC1048576 BE447:BE1048576 BG397:BG1048576 AV345:AY1048576 AV30:AV301 AV12:AV26</xm:sqref>
        </x14:dataValidation>
        <x14:dataValidation type="date" operator="greaterThan" allowBlank="1" showInputMessage="1" showErrorMessage="1" xr:uid="{781937F1-1E7F-467E-B279-4A740DF5FEA9}">
          <x14:formula1>
            <xm:f>'Tab to HIDE'!T19</xm:f>
          </x14:formula1>
          <xm:sqref>AV9:AV11</xm:sqref>
        </x14:dataValidation>
        <x14:dataValidation type="date" operator="greaterThan" allowBlank="1" showInputMessage="1" showErrorMessage="1" xr:uid="{BAD2CA39-2DC5-47D1-A8D1-B788565C9219}">
          <x14:formula1>
            <xm:f>'Tab to HIDE'!U294</xm:f>
          </x14:formula1>
          <xm:sqref>AV302:AV344 AX328:AY344 AW324:AW344</xm:sqref>
        </x14:dataValidation>
        <x14:dataValidation type="date" operator="greaterThan" allowBlank="1" showInputMessage="1" showErrorMessage="1" xr:uid="{6F1B2138-0D1F-4EA4-997C-4B495CDA3441}">
          <x14:formula1>
            <xm:f>'Tab to HIDE'!U294</xm:f>
          </x14:formula1>
          <xm:sqref>AP302</xm:sqref>
        </x14:dataValidation>
        <x14:dataValidation type="date" operator="greaterThan" allowBlank="1" showInputMessage="1" showErrorMessage="1" xr:uid="{8734CB96-5ED3-42F5-BC9E-F21581F5620F}">
          <x14:formula1>
            <xm:f>'Tab to HIDE'!U1048556</xm:f>
          </x14:formula1>
          <xm:sqref>AW302:AW323</xm:sqref>
        </x14:dataValidation>
        <x14:dataValidation type="date" operator="greaterThan" allowBlank="1" showInputMessage="1" showErrorMessage="1" xr:uid="{65D0513F-DB3D-4273-A7C2-D90E483FFC79}">
          <x14:formula1>
            <xm:f>'Tab to HIDE'!T4</xm:f>
          </x14:formula1>
          <xm:sqref>AP12:AP26 AP30:AP301</xm:sqref>
        </x14:dataValidation>
        <x14:dataValidation type="date" operator="greaterThan" allowBlank="1" showInputMessage="1" showErrorMessage="1" xr:uid="{26C28F80-7A64-4D53-840E-FE2153620006}">
          <x14:formula1>
            <xm:f>'Tab to HIDE'!T19</xm:f>
          </x14:formula1>
          <xm:sqref>AP9:AP11</xm:sqref>
        </x14:dataValidation>
        <x14:dataValidation type="date" operator="greaterThan" allowBlank="1" showInputMessage="1" showErrorMessage="1" xr:uid="{CD78C2D7-25CD-4B48-9189-D92C722329DA}">
          <x14:formula1>
            <xm:f>'Tab to HIDE'!T4</xm:f>
          </x14:formula1>
          <xm:sqref>AW12:AW26 AW30:AW301</xm:sqref>
        </x14:dataValidation>
        <x14:dataValidation type="date" operator="greaterThan" allowBlank="1" showInputMessage="1" showErrorMessage="1" xr:uid="{1E54BB65-DC21-4572-B158-68C7F2D75C14}">
          <x14:formula1>
            <xm:f>'Tab to HIDE'!T19</xm:f>
          </x14:formula1>
          <xm:sqref>AW9:AW11</xm:sqref>
        </x14:dataValidation>
        <x14:dataValidation type="date" operator="greaterThan" allowBlank="1" showInputMessage="1" showErrorMessage="1" xr:uid="{41B1A804-9856-4650-9FA4-C14F4B35315B}">
          <x14:formula1>
            <xm:f>'Tab to HIDE'!M20</xm:f>
          </x14:formula1>
          <xm:sqref>S10:S11</xm:sqref>
        </x14:dataValidation>
        <x14:dataValidation type="date" operator="greaterThan" allowBlank="1" showInputMessage="1" showErrorMessage="1" xr:uid="{CE387303-A69C-4225-B961-E8CF9FC23718}">
          <x14:formula1>
            <xm:f>'Tab to HIDE'!S294</xm:f>
          </x14:formula1>
          <xm:sqref>AG302:AG1048576</xm:sqref>
        </x14:dataValidation>
        <x14:dataValidation type="date" operator="greaterThan" allowBlank="1" showInputMessage="1" showErrorMessage="1" xr:uid="{9EC69B3E-A2B6-4CD0-BB06-CC73213F4F37}">
          <x14:formula1>
            <xm:f>'Tab to HIDE'!R4</xm:f>
          </x14:formula1>
          <xm:sqref>AG12:AG26 AG30:AG301</xm:sqref>
        </x14:dataValidation>
        <x14:dataValidation type="date" operator="greaterThan" allowBlank="1" showInputMessage="1" showErrorMessage="1" xr:uid="{FAA7523A-79AB-4A3C-B8EB-28C678435C18}">
          <x14:formula1>
            <xm:f>'Tab to HIDE'!R19</xm:f>
          </x14:formula1>
          <xm:sqref>AG9:AG11</xm:sqref>
        </x14:dataValidation>
        <x14:dataValidation type="date" operator="greaterThan" allowBlank="1" showInputMessage="1" showErrorMessage="1" xr:uid="{8A1A1680-1971-4491-BB6B-F0965DCAEB30}">
          <x14:formula1>
            <xm:f>'Tab to HIDE'!M4</xm:f>
          </x14:formula1>
          <xm:sqref>S12:S26 S30:S1048576</xm:sqref>
        </x14:dataValidation>
        <x14:dataValidation type="date" operator="greaterThan" allowBlank="1" showInputMessage="1" showErrorMessage="1" xr:uid="{CCC63890-2C40-4424-B131-BF25FC6831A0}">
          <x14:formula1>
            <xm:f>'Tab to HIDE'!M1048576</xm:f>
          </x14:formula1>
          <xm:sqref>H7:H8</xm:sqref>
        </x14:dataValidation>
        <x14:dataValidation type="date" operator="greaterThan" allowBlank="1" showInputMessage="1" showErrorMessage="1" xr:uid="{B6622A6A-2865-4F9C-B934-80EE0496E16F}">
          <x14:formula1>
            <xm:f>'Tab to HIDE'!M4</xm:f>
          </x14:formula1>
          <xm:sqref>O12:O26 O30:O1048576</xm:sqref>
        </x14:dataValidation>
        <x14:dataValidation type="date" operator="greaterThan" allowBlank="1" showInputMessage="1" showErrorMessage="1" xr:uid="{24F29E10-AE67-4C65-9EB6-CC86020C7D1E}">
          <x14:formula1>
            <xm:f>'Tab to HIDE'!M19</xm:f>
          </x14:formula1>
          <xm:sqref>O9:O11</xm:sqref>
        </x14:dataValidation>
        <x14:dataValidation type="date" operator="greaterThan" allowBlank="1" showInputMessage="1" showErrorMessage="1" xr:uid="{13BAB4AD-238A-4A14-9433-BE904499B20E}">
          <x14:formula1>
            <xm:f>'Tab to HIDE'!M4</xm:f>
          </x14:formula1>
          <xm:sqref>H12:H26 H30:H1048576</xm:sqref>
        </x14:dataValidation>
        <x14:dataValidation type="date" operator="greaterThan" allowBlank="1" showInputMessage="1" showErrorMessage="1" xr:uid="{B34AF462-5D88-4BA5-8663-E73559614F52}">
          <x14:formula1>
            <xm:f>'Tab to HIDE'!M19</xm:f>
          </x14:formula1>
          <xm:sqref>H9:H11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795D-CA56-45F4-8FCA-02F3B342529E}">
  <sheetPr>
    <pageSetUpPr fitToPage="1"/>
  </sheetPr>
  <dimension ref="B1:Q51"/>
  <sheetViews>
    <sheetView showRowColHeaders="0" topLeftCell="A13" workbookViewId="0">
      <selection activeCell="B33" sqref="B33"/>
    </sheetView>
  </sheetViews>
  <sheetFormatPr defaultColWidth="9.1796875" defaultRowHeight="13" x14ac:dyDescent="0.3"/>
  <cols>
    <col min="1" max="1" width="4.54296875" style="17" customWidth="1"/>
    <col min="2" max="2" width="31.81640625" style="18" bestFit="1" customWidth="1"/>
    <col min="3" max="4" width="7.1796875" style="17" customWidth="1"/>
    <col min="5" max="5" width="0.81640625" style="18" customWidth="1"/>
    <col min="6" max="6" width="14.453125" style="19" customWidth="1"/>
    <col min="7" max="7" width="7.1796875" style="20" customWidth="1"/>
    <col min="8" max="8" width="0.81640625" style="19" customWidth="1"/>
    <col min="9" max="9" width="9.1796875" style="19" customWidth="1"/>
    <col min="10" max="10" width="7" style="19" bestFit="1" customWidth="1"/>
    <col min="11" max="11" width="1.1796875" style="19" customWidth="1"/>
    <col min="12" max="12" width="9.54296875" style="19" bestFit="1" customWidth="1"/>
    <col min="13" max="13" width="7.1796875" style="20" customWidth="1"/>
    <col min="14" max="14" width="1.1796875" style="19" customWidth="1"/>
    <col min="15" max="15" width="7.54296875" style="19" customWidth="1"/>
    <col min="16" max="16" width="7.54296875" style="20" customWidth="1"/>
    <col min="17" max="16384" width="9.1796875" style="17"/>
  </cols>
  <sheetData>
    <row r="1" spans="2:17" x14ac:dyDescent="0.3">
      <c r="B1" s="65" t="s">
        <v>72</v>
      </c>
      <c r="C1" s="62"/>
      <c r="D1" s="62"/>
      <c r="E1" s="61"/>
      <c r="F1" s="63"/>
      <c r="G1" s="64"/>
      <c r="H1" s="63"/>
      <c r="I1" s="63"/>
      <c r="J1" s="63"/>
      <c r="K1" s="63"/>
      <c r="L1" s="63"/>
      <c r="M1" s="64"/>
      <c r="N1" s="63"/>
      <c r="O1" s="63"/>
      <c r="P1" s="64"/>
      <c r="Q1" s="62"/>
    </row>
    <row r="2" spans="2:17" x14ac:dyDescent="0.3">
      <c r="B2" s="65" t="s">
        <v>105</v>
      </c>
      <c r="C2" s="62">
        <f>Line_List!B1</f>
        <v>0</v>
      </c>
      <c r="E2" s="61"/>
      <c r="F2" s="63"/>
      <c r="G2" s="64"/>
      <c r="H2" s="63"/>
      <c r="I2" s="63"/>
      <c r="J2" s="63"/>
      <c r="K2" s="63"/>
      <c r="L2" s="63"/>
      <c r="M2" s="64"/>
      <c r="N2" s="63"/>
      <c r="O2" s="63"/>
      <c r="P2" s="64"/>
      <c r="Q2" s="62"/>
    </row>
    <row r="3" spans="2:17" x14ac:dyDescent="0.3">
      <c r="B3" s="65" t="s">
        <v>4</v>
      </c>
      <c r="C3" s="66">
        <f>Line_List!B2</f>
        <v>0</v>
      </c>
      <c r="D3" s="62"/>
      <c r="E3" s="61"/>
      <c r="F3" s="63"/>
      <c r="G3" s="64"/>
      <c r="H3" s="63"/>
      <c r="I3" s="63"/>
      <c r="J3" s="63"/>
      <c r="K3" s="63"/>
      <c r="L3" s="63"/>
      <c r="M3" s="64"/>
      <c r="N3" s="63"/>
      <c r="O3" s="63"/>
      <c r="P3" s="64"/>
      <c r="Q3" s="62"/>
    </row>
    <row r="4" spans="2:17" x14ac:dyDescent="0.3">
      <c r="B4" s="61"/>
      <c r="C4" s="62"/>
      <c r="D4" s="62"/>
      <c r="E4" s="61"/>
      <c r="F4" s="63"/>
      <c r="G4" s="64"/>
      <c r="H4" s="63"/>
      <c r="I4" s="63"/>
      <c r="J4" s="63"/>
      <c r="K4" s="63"/>
      <c r="L4" s="63"/>
      <c r="M4" s="64"/>
      <c r="N4" s="63"/>
      <c r="O4" s="63"/>
      <c r="P4" s="64"/>
      <c r="Q4" s="62"/>
    </row>
    <row r="5" spans="2:17" ht="15" customHeight="1" x14ac:dyDescent="0.3">
      <c r="B5" s="61"/>
      <c r="C5" s="62"/>
      <c r="D5" s="61" t="s">
        <v>73</v>
      </c>
      <c r="E5" s="61"/>
      <c r="F5" s="62">
        <f>Line_List!H2</f>
        <v>0</v>
      </c>
      <c r="G5" s="64"/>
      <c r="H5" s="63"/>
      <c r="I5" s="63"/>
      <c r="J5" s="63"/>
      <c r="K5" s="63"/>
      <c r="L5" s="63"/>
      <c r="M5" s="64"/>
      <c r="N5" s="63"/>
      <c r="O5" s="63"/>
      <c r="P5" s="64"/>
      <c r="Q5" s="62"/>
    </row>
    <row r="6" spans="2:17" x14ac:dyDescent="0.3">
      <c r="B6" s="61"/>
      <c r="C6" s="62"/>
      <c r="D6" s="61" t="s">
        <v>74</v>
      </c>
      <c r="E6" s="61"/>
      <c r="F6" s="62">
        <f>Line_List!H3</f>
        <v>0</v>
      </c>
      <c r="G6" s="64"/>
      <c r="H6" s="63"/>
      <c r="I6" s="63"/>
      <c r="J6" s="63"/>
      <c r="K6" s="63"/>
      <c r="L6" s="63"/>
      <c r="M6" s="64"/>
      <c r="N6" s="63"/>
      <c r="O6" s="63"/>
      <c r="P6" s="64"/>
      <c r="Q6" s="62"/>
    </row>
    <row r="7" spans="2:17" x14ac:dyDescent="0.3">
      <c r="B7" s="61"/>
      <c r="C7" s="62"/>
      <c r="D7" s="61"/>
      <c r="E7" s="61"/>
      <c r="F7" s="62"/>
      <c r="G7" s="64"/>
      <c r="H7" s="63"/>
      <c r="I7" s="63"/>
      <c r="J7" s="63"/>
      <c r="K7" s="63"/>
      <c r="L7" s="63"/>
      <c r="M7" s="64"/>
      <c r="N7" s="63"/>
      <c r="O7" s="63"/>
      <c r="P7" s="64"/>
      <c r="Q7" s="62"/>
    </row>
    <row r="8" spans="2:17" x14ac:dyDescent="0.3">
      <c r="B8" s="61"/>
      <c r="C8" s="62"/>
      <c r="D8" s="67" t="s">
        <v>75</v>
      </c>
      <c r="E8" s="61"/>
      <c r="F8" s="68">
        <f>COUNTIF(Line_List!AK:AK,"Y")</f>
        <v>0</v>
      </c>
      <c r="G8" s="64"/>
      <c r="H8" s="63"/>
      <c r="I8" s="63"/>
      <c r="J8" s="63"/>
      <c r="K8" s="63"/>
      <c r="L8" s="63"/>
      <c r="M8" s="64"/>
      <c r="N8" s="63"/>
      <c r="O8" s="63"/>
      <c r="P8" s="64"/>
      <c r="Q8" s="62"/>
    </row>
    <row r="9" spans="2:17" x14ac:dyDescent="0.3">
      <c r="B9" s="61"/>
      <c r="C9" s="62"/>
      <c r="D9" s="61" t="s">
        <v>76</v>
      </c>
      <c r="E9" s="61"/>
      <c r="F9" s="62">
        <f>COUNTIFS(Line_List!C:C,"Resident",Line_List!AK:AK,"Y")</f>
        <v>0</v>
      </c>
      <c r="G9" s="64"/>
      <c r="H9" s="63"/>
      <c r="I9" s="63"/>
      <c r="J9" s="63"/>
      <c r="K9" s="63"/>
      <c r="L9" s="63"/>
      <c r="M9" s="64"/>
      <c r="N9" s="63"/>
      <c r="O9" s="63"/>
      <c r="P9" s="64"/>
      <c r="Q9" s="62"/>
    </row>
    <row r="10" spans="2:17" x14ac:dyDescent="0.3">
      <c r="B10" s="61"/>
      <c r="C10" s="62"/>
      <c r="D10" s="61" t="s">
        <v>77</v>
      </c>
      <c r="E10" s="61"/>
      <c r="F10" s="62">
        <f>COUNTIFS(Line_List!C:C,"Staff",Line_List!AK:AK,"Y")</f>
        <v>0</v>
      </c>
      <c r="G10" s="64"/>
      <c r="H10" s="63"/>
      <c r="I10" s="63"/>
      <c r="J10" s="63"/>
      <c r="K10" s="63"/>
      <c r="L10" s="63"/>
      <c r="M10" s="64"/>
      <c r="N10" s="63"/>
      <c r="O10" s="63"/>
      <c r="P10" s="64"/>
      <c r="Q10" s="62"/>
    </row>
    <row r="11" spans="2:17" x14ac:dyDescent="0.3">
      <c r="B11" s="61"/>
      <c r="C11" s="62"/>
      <c r="D11" s="61" t="s">
        <v>78</v>
      </c>
      <c r="E11" s="61"/>
      <c r="F11" s="62">
        <f>COUNTIFS(Line_List!C:C,"Visitor",Line_List!AK:AK,"Y")</f>
        <v>0</v>
      </c>
      <c r="G11" s="64"/>
      <c r="H11" s="63"/>
      <c r="I11" s="63"/>
      <c r="J11" s="63"/>
      <c r="K11" s="63"/>
      <c r="L11" s="63"/>
      <c r="M11" s="64"/>
      <c r="N11" s="63"/>
      <c r="O11" s="63"/>
      <c r="P11" s="64"/>
      <c r="Q11" s="62"/>
    </row>
    <row r="12" spans="2:17" x14ac:dyDescent="0.3">
      <c r="B12" s="61"/>
      <c r="C12" s="62"/>
      <c r="D12" s="62"/>
      <c r="E12" s="61"/>
      <c r="F12" s="62"/>
      <c r="G12" s="64"/>
      <c r="H12" s="63"/>
      <c r="I12" s="63"/>
      <c r="J12" s="63"/>
      <c r="K12" s="63"/>
      <c r="L12" s="63"/>
      <c r="M12" s="64"/>
      <c r="N12" s="63"/>
      <c r="O12" s="63"/>
      <c r="P12" s="64"/>
      <c r="Q12" s="62"/>
    </row>
    <row r="13" spans="2:17" x14ac:dyDescent="0.3">
      <c r="B13" s="61"/>
      <c r="C13" s="62"/>
      <c r="D13" s="67" t="s">
        <v>79</v>
      </c>
      <c r="E13" s="61"/>
      <c r="F13" s="69" t="e">
        <f>SUM(F9:F10)/SUM(F5:F6)</f>
        <v>#DIV/0!</v>
      </c>
      <c r="G13" s="64"/>
      <c r="H13" s="63"/>
      <c r="I13" s="63"/>
      <c r="J13" s="63"/>
      <c r="K13" s="63"/>
      <c r="L13" s="63"/>
      <c r="M13" s="64"/>
      <c r="N13" s="63"/>
      <c r="O13" s="63"/>
      <c r="P13" s="64"/>
      <c r="Q13" s="62"/>
    </row>
    <row r="14" spans="2:17" x14ac:dyDescent="0.3">
      <c r="B14" s="61"/>
      <c r="C14" s="62"/>
      <c r="D14" s="61" t="s">
        <v>80</v>
      </c>
      <c r="E14" s="61"/>
      <c r="F14" s="70" t="e">
        <f>F9/F5</f>
        <v>#DIV/0!</v>
      </c>
      <c r="G14" s="64"/>
      <c r="H14" s="63"/>
      <c r="I14" s="63"/>
      <c r="J14" s="63"/>
      <c r="K14" s="63"/>
      <c r="L14" s="63"/>
      <c r="M14" s="64"/>
      <c r="N14" s="63"/>
      <c r="O14" s="17"/>
      <c r="P14" s="64"/>
      <c r="Q14" s="62"/>
    </row>
    <row r="15" spans="2:17" x14ac:dyDescent="0.3">
      <c r="B15" s="61"/>
      <c r="C15" s="62"/>
      <c r="D15" s="61" t="s">
        <v>81</v>
      </c>
      <c r="E15" s="61"/>
      <c r="F15" s="70" t="e">
        <f>F10/F6</f>
        <v>#DIV/0!</v>
      </c>
      <c r="G15" s="64"/>
      <c r="H15" s="63"/>
      <c r="I15" s="63"/>
      <c r="J15" s="63"/>
      <c r="K15" s="63"/>
      <c r="L15" s="63"/>
      <c r="M15" s="64"/>
      <c r="N15" s="63"/>
      <c r="O15" s="63"/>
      <c r="P15" s="64"/>
      <c r="Q15" s="62"/>
    </row>
    <row r="16" spans="2:17" x14ac:dyDescent="0.3">
      <c r="B16" s="61"/>
      <c r="C16" s="62"/>
      <c r="D16" s="62"/>
      <c r="E16" s="61"/>
      <c r="F16" s="63"/>
      <c r="G16" s="64"/>
      <c r="H16" s="63"/>
      <c r="I16" s="63"/>
      <c r="J16" s="63"/>
      <c r="K16" s="63"/>
      <c r="L16" s="63"/>
      <c r="M16" s="64"/>
      <c r="N16" s="63"/>
      <c r="O16" s="63"/>
      <c r="P16" s="64"/>
      <c r="Q16" s="62"/>
    </row>
    <row r="17" spans="2:17" x14ac:dyDescent="0.3">
      <c r="B17" s="61"/>
      <c r="C17" s="62"/>
      <c r="D17" s="62"/>
      <c r="E17" s="61"/>
      <c r="F17" s="63"/>
      <c r="G17" s="64"/>
      <c r="H17" s="63"/>
      <c r="I17" s="63"/>
      <c r="J17" s="63"/>
      <c r="K17" s="63"/>
      <c r="L17" s="63"/>
      <c r="M17" s="64"/>
      <c r="N17" s="63"/>
      <c r="O17" s="63"/>
      <c r="P17" s="64"/>
      <c r="Q17" s="62"/>
    </row>
    <row r="18" spans="2:17" x14ac:dyDescent="0.3">
      <c r="B18" s="61"/>
      <c r="C18" s="103" t="s">
        <v>82</v>
      </c>
      <c r="D18" s="103"/>
      <c r="E18" s="71"/>
      <c r="F18" s="103" t="s">
        <v>58</v>
      </c>
      <c r="G18" s="103"/>
      <c r="H18" s="71"/>
      <c r="I18" s="103" t="s">
        <v>83</v>
      </c>
      <c r="J18" s="103"/>
      <c r="K18" s="71"/>
      <c r="L18" s="103" t="s">
        <v>84</v>
      </c>
      <c r="M18" s="103"/>
      <c r="N18" s="63"/>
      <c r="O18" s="63"/>
      <c r="P18" s="64"/>
      <c r="Q18" s="62"/>
    </row>
    <row r="19" spans="2:17" x14ac:dyDescent="0.3">
      <c r="B19" s="61"/>
      <c r="C19" s="104" t="str">
        <f>CONCATENATE("(n=",F5,")")</f>
        <v>(n=0)</v>
      </c>
      <c r="D19" s="104"/>
      <c r="E19" s="63"/>
      <c r="F19" s="104" t="str">
        <f>CONCATENATE("(n=",F6,")")</f>
        <v>(n=0)</v>
      </c>
      <c r="G19" s="104"/>
      <c r="H19" s="63"/>
      <c r="I19" s="104"/>
      <c r="J19" s="104"/>
      <c r="K19" s="63"/>
      <c r="L19" s="104" t="str">
        <f>CONCATENATE("(n=",SUM(F5:F6),")")</f>
        <v>(n=0)</v>
      </c>
      <c r="M19" s="104"/>
      <c r="N19" s="63"/>
      <c r="O19" s="63"/>
      <c r="P19" s="64"/>
      <c r="Q19" s="62"/>
    </row>
    <row r="20" spans="2:17" x14ac:dyDescent="0.3">
      <c r="B20" s="61"/>
      <c r="C20" s="72" t="s">
        <v>62</v>
      </c>
      <c r="D20" s="73" t="s">
        <v>85</v>
      </c>
      <c r="E20" s="72"/>
      <c r="F20" s="72" t="s">
        <v>62</v>
      </c>
      <c r="G20" s="73" t="s">
        <v>85</v>
      </c>
      <c r="H20" s="72"/>
      <c r="I20" s="72" t="s">
        <v>62</v>
      </c>
      <c r="J20" s="73" t="s">
        <v>85</v>
      </c>
      <c r="K20" s="72"/>
      <c r="L20" s="72" t="s">
        <v>62</v>
      </c>
      <c r="M20" s="73" t="s">
        <v>85</v>
      </c>
      <c r="N20" s="63"/>
      <c r="O20" s="63"/>
      <c r="P20" s="64"/>
      <c r="Q20" s="62"/>
    </row>
    <row r="21" spans="2:17" ht="7.5" customHeight="1" x14ac:dyDescent="0.3">
      <c r="B21" s="61"/>
      <c r="C21" s="63"/>
      <c r="D21" s="64"/>
      <c r="E21" s="63"/>
      <c r="F21" s="63"/>
      <c r="G21" s="64"/>
      <c r="H21" s="63"/>
      <c r="I21" s="63"/>
      <c r="J21" s="63"/>
      <c r="K21" s="63"/>
      <c r="L21" s="63"/>
      <c r="M21" s="64"/>
      <c r="N21" s="63"/>
      <c r="O21" s="63"/>
      <c r="P21" s="64"/>
      <c r="Q21" s="62"/>
    </row>
    <row r="22" spans="2:17" x14ac:dyDescent="0.3">
      <c r="B22" s="61" t="s">
        <v>86</v>
      </c>
      <c r="C22" s="63">
        <f>COUNTIFS(Line_List!$AJ:$AJ,"LC",Line_List!C:C,"Resident")</f>
        <v>0</v>
      </c>
      <c r="D22" s="64" t="e">
        <f>C22/(C22+C23+C24)</f>
        <v>#DIV/0!</v>
      </c>
      <c r="E22" s="61"/>
      <c r="F22" s="63">
        <f>COUNTIFS(Line_List!$AJ:$AJ,"LC",Line_List!C:C,"Staff")</f>
        <v>0</v>
      </c>
      <c r="G22" s="64" t="e">
        <f>F22/(F22+F23+F24)</f>
        <v>#DIV/0!</v>
      </c>
      <c r="H22" s="63"/>
      <c r="I22" s="63">
        <f>COUNTIFS(Line_List!$AJ:$AJ,"LC",Line_List!C:C,"Visitor")</f>
        <v>0</v>
      </c>
      <c r="J22" s="64" t="e">
        <f>I22/(I22+I23+I24)</f>
        <v>#DIV/0!</v>
      </c>
      <c r="K22" s="63"/>
      <c r="L22" s="63">
        <f>COUNTIF(Line_List!$AJ:$AJ,"LC")</f>
        <v>0</v>
      </c>
      <c r="M22" s="64" t="e">
        <f>L22/(L22+L23+L24)</f>
        <v>#DIV/0!</v>
      </c>
      <c r="N22" s="63"/>
      <c r="O22" s="63"/>
      <c r="P22" s="64"/>
      <c r="Q22" s="62"/>
    </row>
    <row r="23" spans="2:17" x14ac:dyDescent="0.3">
      <c r="B23" s="61" t="s">
        <v>101</v>
      </c>
      <c r="C23" s="63">
        <f>COUNTIFS(Line_List!$AJ:$AJ,"Prob",Line_List!C:C,"Resident")</f>
        <v>0</v>
      </c>
      <c r="D23" s="64" t="e">
        <f>C23/(C22+C23+C24)</f>
        <v>#DIV/0!</v>
      </c>
      <c r="E23" s="61"/>
      <c r="F23" s="63">
        <f>COUNTIFS(Line_List!$AJ:$AJ,"Prob",Line_List!C:C,"Staff")</f>
        <v>0</v>
      </c>
      <c r="G23" s="64" t="e">
        <f>F23/(F23+F22+F24)</f>
        <v>#DIV/0!</v>
      </c>
      <c r="H23" s="63"/>
      <c r="I23" s="63">
        <f>COUNTIFS(Line_List!$AJ:$AJ,"Prob",Line_List!C:C,"Visitor")</f>
        <v>0</v>
      </c>
      <c r="J23" s="64" t="e">
        <f>I23/(I23+I22+I24)</f>
        <v>#DIV/0!</v>
      </c>
      <c r="K23" s="63"/>
      <c r="L23" s="63">
        <f>COUNTIF(Line_List!$AJ:$AJ,"Prob")</f>
        <v>0</v>
      </c>
      <c r="M23" s="64" t="e">
        <f>L23/(L22+L23+L24)</f>
        <v>#DIV/0!</v>
      </c>
      <c r="N23" s="63"/>
      <c r="O23" s="63"/>
      <c r="P23" s="64"/>
      <c r="Q23" s="62"/>
    </row>
    <row r="24" spans="2:17" x14ac:dyDescent="0.3">
      <c r="B24" s="61" t="s">
        <v>129</v>
      </c>
      <c r="C24" s="63">
        <f>COUNTIFS(Line_List!$AJ:$AJ,"Susp",Line_List!C:C,"Resident")</f>
        <v>0</v>
      </c>
      <c r="D24" s="64" t="e">
        <f>C24/(C22+C23+C24)</f>
        <v>#DIV/0!</v>
      </c>
      <c r="E24" s="61"/>
      <c r="F24" s="63">
        <f>COUNTIFS(Line_List!$AJ:$AJ,"Susp",Line_List!C:C,"Staff")</f>
        <v>0</v>
      </c>
      <c r="G24" s="64" t="e">
        <f>F24/(F23+F24+F22)</f>
        <v>#DIV/0!</v>
      </c>
      <c r="H24" s="63"/>
      <c r="I24" s="63">
        <f>COUNTIFS(Line_List!$AJ:$AJ,"Susp",Line_List!C:C,"Visitor")</f>
        <v>0</v>
      </c>
      <c r="J24" s="64" t="e">
        <f>I24/(I23+I22+I24)</f>
        <v>#DIV/0!</v>
      </c>
      <c r="K24" s="63"/>
      <c r="L24" s="63">
        <f>COUNTIF(Line_List!$AJ:$AJ,"Susp")</f>
        <v>0</v>
      </c>
      <c r="M24" s="64" t="e">
        <f>L24/(L22+L23+L24)</f>
        <v>#DIV/0!</v>
      </c>
      <c r="N24" s="63"/>
      <c r="O24" s="63"/>
      <c r="P24" s="64"/>
      <c r="Q24" s="62"/>
    </row>
    <row r="25" spans="2:17" ht="6" customHeight="1" x14ac:dyDescent="0.3">
      <c r="B25" s="61"/>
      <c r="C25" s="62"/>
      <c r="D25" s="62"/>
      <c r="E25" s="61"/>
      <c r="F25" s="63"/>
      <c r="G25" s="64"/>
      <c r="H25" s="63"/>
      <c r="I25" s="63"/>
      <c r="J25" s="63"/>
      <c r="K25" s="63"/>
      <c r="L25" s="63"/>
      <c r="M25" s="64"/>
      <c r="N25" s="63"/>
      <c r="O25" s="63"/>
      <c r="P25" s="64"/>
      <c r="Q25" s="62"/>
    </row>
    <row r="26" spans="2:17" x14ac:dyDescent="0.3">
      <c r="B26" s="65" t="s">
        <v>87</v>
      </c>
      <c r="C26" s="63"/>
      <c r="D26" s="64"/>
      <c r="E26" s="63"/>
      <c r="F26" s="63"/>
      <c r="G26" s="64"/>
      <c r="H26" s="63"/>
      <c r="I26" s="63"/>
      <c r="J26" s="63"/>
      <c r="K26" s="63"/>
      <c r="L26" s="63"/>
      <c r="M26" s="64"/>
      <c r="N26" s="63"/>
      <c r="O26" s="63"/>
      <c r="P26" s="64"/>
      <c r="Q26" s="62"/>
    </row>
    <row r="27" spans="2:17" x14ac:dyDescent="0.3">
      <c r="B27" s="61" t="s">
        <v>88</v>
      </c>
      <c r="C27" s="63">
        <f>COUNTIFS(Line_List!K:K,"Male",Line_List!C:C,"Resident",Line_List!$AK:$AK,"Y")</f>
        <v>0</v>
      </c>
      <c r="D27" s="64" t="e">
        <f>C27/$F$9</f>
        <v>#DIV/0!</v>
      </c>
      <c r="E27" s="63"/>
      <c r="F27" s="63">
        <f>COUNTIFS(Line_List!K:K,"Male",Line_List!C:C,"Staff",Line_List!$AK:$AK,"Y")</f>
        <v>0</v>
      </c>
      <c r="G27" s="64" t="e">
        <f>F27/$F$10</f>
        <v>#DIV/0!</v>
      </c>
      <c r="H27" s="63"/>
      <c r="I27" s="63">
        <f>COUNTIFS(Line_List!K:K,"Male",Line_List!C:C,"Visitor",Line_List!$AK:$AK,"Y")</f>
        <v>0</v>
      </c>
      <c r="J27" s="64" t="e">
        <f>I27/$F$11</f>
        <v>#DIV/0!</v>
      </c>
      <c r="K27" s="63"/>
      <c r="L27" s="63">
        <f>COUNTIFS(Line_List!K:K,"Male",Line_List!$AK:$AK,"Y")</f>
        <v>0</v>
      </c>
      <c r="M27" s="64" t="e">
        <f>L27/$F$8</f>
        <v>#DIV/0!</v>
      </c>
      <c r="N27" s="63"/>
      <c r="O27" s="63"/>
      <c r="P27" s="64"/>
      <c r="Q27" s="62"/>
    </row>
    <row r="28" spans="2:17" x14ac:dyDescent="0.3">
      <c r="B28" s="61" t="s">
        <v>89</v>
      </c>
      <c r="C28" s="63">
        <f>COUNTIFS(Line_List!K:K,"Female",Line_List!C:C,"Resident",Line_List!$AK:$AK,"Y")</f>
        <v>0</v>
      </c>
      <c r="D28" s="64" t="e">
        <f>C28/$F$9</f>
        <v>#DIV/0!</v>
      </c>
      <c r="E28" s="63"/>
      <c r="F28" s="63">
        <f>COUNTIFS(Line_List!K:K,"Female",Line_List!C:C,"Staff",Line_List!$AK:$AK,"Y")</f>
        <v>0</v>
      </c>
      <c r="G28" s="64" t="e">
        <f>F28/$F$10</f>
        <v>#DIV/0!</v>
      </c>
      <c r="H28" s="63"/>
      <c r="I28" s="63">
        <f>COUNTIFS(Line_List!K:K,"Female",Line_List!C:C,"Visitor",Line_List!$AK:$AK,"Y")</f>
        <v>0</v>
      </c>
      <c r="J28" s="64" t="e">
        <f>I28/$F$11</f>
        <v>#DIV/0!</v>
      </c>
      <c r="K28" s="63"/>
      <c r="L28" s="63">
        <f>COUNTIFS(Line_List!K:K,"Female",Line_List!$AK:$AK,"Y")</f>
        <v>0</v>
      </c>
      <c r="M28" s="64" t="e">
        <f>L28/$F$8</f>
        <v>#DIV/0!</v>
      </c>
      <c r="N28" s="63"/>
      <c r="O28" s="63"/>
      <c r="P28" s="64"/>
      <c r="Q28" s="62"/>
    </row>
    <row r="29" spans="2:17" x14ac:dyDescent="0.3">
      <c r="B29" s="61" t="s">
        <v>90</v>
      </c>
      <c r="C29" s="63">
        <f>F9-SUM(C27:C28)</f>
        <v>0</v>
      </c>
      <c r="D29" s="64" t="e">
        <f>C29/$F$9</f>
        <v>#DIV/0!</v>
      </c>
      <c r="E29" s="63"/>
      <c r="F29" s="63">
        <f>F10-SUM(F27:F28)</f>
        <v>0</v>
      </c>
      <c r="G29" s="64" t="e">
        <f>F29/$F$10</f>
        <v>#DIV/0!</v>
      </c>
      <c r="H29" s="63"/>
      <c r="I29" s="63">
        <f>F11-SUM(I27:I28)</f>
        <v>0</v>
      </c>
      <c r="J29" s="64" t="e">
        <f>I29/$F$11</f>
        <v>#DIV/0!</v>
      </c>
      <c r="K29" s="63"/>
      <c r="L29" s="63">
        <f>SUM(F29,C29, I29)</f>
        <v>0</v>
      </c>
      <c r="M29" s="64" t="e">
        <f>L29/$F$8</f>
        <v>#DIV/0!</v>
      </c>
      <c r="N29" s="63"/>
      <c r="O29" s="63"/>
      <c r="P29" s="64"/>
      <c r="Q29" s="62"/>
    </row>
    <row r="30" spans="2:17" ht="6" customHeight="1" x14ac:dyDescent="0.3">
      <c r="B30" s="61"/>
      <c r="C30" s="62"/>
      <c r="D30" s="62"/>
      <c r="E30" s="61"/>
      <c r="F30" s="63"/>
      <c r="G30" s="64"/>
      <c r="H30" s="63"/>
      <c r="I30" s="63"/>
      <c r="J30" s="63"/>
      <c r="K30" s="63"/>
      <c r="L30" s="63"/>
      <c r="M30" s="64"/>
      <c r="N30" s="63"/>
      <c r="O30" s="63"/>
      <c r="P30" s="64"/>
      <c r="Q30" s="62"/>
    </row>
    <row r="31" spans="2:17" x14ac:dyDescent="0.3">
      <c r="B31" s="65" t="s">
        <v>26</v>
      </c>
      <c r="C31" s="63"/>
      <c r="D31" s="64"/>
      <c r="E31" s="63"/>
      <c r="F31" s="63"/>
      <c r="G31" s="64"/>
      <c r="H31" s="63"/>
      <c r="I31" s="63"/>
      <c r="J31" s="63"/>
      <c r="K31" s="63"/>
      <c r="L31" s="63"/>
      <c r="M31" s="64"/>
      <c r="N31" s="63"/>
      <c r="O31" s="63"/>
      <c r="P31" s="64"/>
      <c r="Q31" s="62"/>
    </row>
    <row r="32" spans="2:17" x14ac:dyDescent="0.3">
      <c r="B32" s="61" t="s">
        <v>91</v>
      </c>
      <c r="C32" s="63" cm="1">
        <f t="array" ref="C32">MIN(IF((Line_List!$C:$C="Resident")*(Line_List!$J:$J&lt;&gt;"")*(Line_List!$AK:$AK="Y"),Line_List!$J:$J))</f>
        <v>0</v>
      </c>
      <c r="D32" s="74" t="s">
        <v>92</v>
      </c>
      <c r="E32" s="63"/>
      <c r="F32" s="63" cm="1">
        <f t="array" ref="F32">MIN(IF((Line_List!$C:$C="Staff")*(Line_List!$J:$J&lt;&gt;"")*(Line_List!$AK:$AK="Y"),Line_List!$J:$J))</f>
        <v>0</v>
      </c>
      <c r="G32" s="74" t="s">
        <v>92</v>
      </c>
      <c r="H32" s="63"/>
      <c r="I32" s="63" cm="1">
        <f t="array" ref="I32">MIN(IF((Line_List!$C:$C="Visitor")*(Line_List!$J:$J&lt;&gt;"")*(Line_List!$AK:$AK="Y"),Line_List!$J:$J))</f>
        <v>0</v>
      </c>
      <c r="J32" s="74" t="s">
        <v>92</v>
      </c>
      <c r="K32" s="63"/>
      <c r="L32" s="63" cm="1">
        <f t="array" ref="L32">MIN(IF((Line_List!$J:$J&lt;&gt;"")*(Line_List!$AK:$AK="Y"),Line_List!$J:$J))</f>
        <v>0</v>
      </c>
      <c r="M32" s="74" t="s">
        <v>92</v>
      </c>
      <c r="N32" s="63"/>
      <c r="O32" s="63"/>
      <c r="P32" s="64"/>
      <c r="Q32" s="62"/>
    </row>
    <row r="33" spans="2:17" x14ac:dyDescent="0.3">
      <c r="B33" s="61" t="s">
        <v>93</v>
      </c>
      <c r="C33" s="63" cm="1">
        <f t="array" ref="C33">MAX(IF((Line_List!$C:$C="Resident")*(Line_List!$J:$J&lt;&gt;"")*(Line_List!$AK:$AK="Y"),Line_List!$J:$J))</f>
        <v>0</v>
      </c>
      <c r="D33" s="74" t="s">
        <v>92</v>
      </c>
      <c r="E33" s="63"/>
      <c r="F33" s="63" cm="1">
        <f t="array" ref="F33">MAX(IF((Line_List!$C:$C="Staff")*(Line_List!$J:$J&lt;&gt;"")*(Line_List!$AK:$AK="Y"),Line_List!$J:$J))</f>
        <v>0</v>
      </c>
      <c r="G33" s="74" t="s">
        <v>92</v>
      </c>
      <c r="H33" s="63"/>
      <c r="I33" s="63" cm="1">
        <f t="array" ref="I33">MAX(IF((Line_List!$C:$C="Visitor")*(Line_List!$J:$J&lt;&gt;"")*(Line_List!$AK:$AK="Y"),Line_List!$J:$J))</f>
        <v>0</v>
      </c>
      <c r="J33" s="74" t="s">
        <v>92</v>
      </c>
      <c r="K33" s="63"/>
      <c r="L33" s="63" cm="1">
        <f t="array" ref="L33">MAX(IF((Line_List!$J:$J&lt;&gt;"")*(Line_List!$AK:$AK="Y"),Line_List!$J:$J))</f>
        <v>0</v>
      </c>
      <c r="M33" s="74" t="s">
        <v>92</v>
      </c>
      <c r="N33" s="63"/>
      <c r="O33" s="63"/>
      <c r="P33" s="64"/>
      <c r="Q33" s="62"/>
    </row>
    <row r="34" spans="2:17" x14ac:dyDescent="0.3">
      <c r="B34" s="61" t="s">
        <v>94</v>
      </c>
      <c r="C34" s="63" t="e" cm="1">
        <f t="array" ref="C34">MEDIAN(IF((Line_List!$C:$C="Resident")*(Line_List!$J:$J&lt;&gt;"")*(Line_List!$AK:$AK="Y"),Line_List!$J:$J))</f>
        <v>#NUM!</v>
      </c>
      <c r="D34" s="74" t="s">
        <v>92</v>
      </c>
      <c r="E34" s="63"/>
      <c r="F34" s="63" t="e" cm="1">
        <f t="array" ref="F34">MEDIAN(IF((Line_List!$C:$C="Staff")*(Line_List!$J:$J&lt;&gt;"")*(Line_List!$AK:$AK="Y"),Line_List!$J:$J))</f>
        <v>#NUM!</v>
      </c>
      <c r="G34" s="74" t="s">
        <v>92</v>
      </c>
      <c r="H34" s="63"/>
      <c r="I34" s="63" t="e" cm="1">
        <f t="array" ref="I34">MEDIAN(IF((Line_List!$C:$C="Visitor")*(Line_List!$J:$J&lt;&gt;"")*(Line_List!$AK:$AK="Y"),Line_List!$J:$J))</f>
        <v>#NUM!</v>
      </c>
      <c r="J34" s="74" t="s">
        <v>92</v>
      </c>
      <c r="K34" s="63"/>
      <c r="L34" s="63" t="e" cm="1">
        <f t="array" ref="L34">MEDIAN(IF((Line_List!$J:$J&lt;&gt;"")*(Line_List!$AK:$AK="Y"),Line_List!$J:$J))</f>
        <v>#NUM!</v>
      </c>
      <c r="M34" s="74" t="s">
        <v>92</v>
      </c>
      <c r="N34" s="63"/>
      <c r="O34" s="63"/>
      <c r="P34" s="64"/>
      <c r="Q34" s="62"/>
    </row>
    <row r="35" spans="2:17" ht="6" customHeight="1" x14ac:dyDescent="0.3">
      <c r="B35" s="61"/>
      <c r="C35" s="63"/>
      <c r="D35" s="64"/>
      <c r="E35" s="63"/>
      <c r="F35" s="63"/>
      <c r="G35" s="64"/>
      <c r="H35" s="63"/>
      <c r="I35" s="63"/>
      <c r="J35" s="63"/>
      <c r="K35" s="63"/>
      <c r="L35" s="63"/>
      <c r="M35" s="64"/>
      <c r="N35" s="63"/>
      <c r="O35" s="63"/>
      <c r="P35" s="64"/>
      <c r="Q35" s="62"/>
    </row>
    <row r="36" spans="2:17" x14ac:dyDescent="0.3">
      <c r="B36" s="65" t="s">
        <v>95</v>
      </c>
      <c r="C36" s="62"/>
      <c r="D36" s="62"/>
      <c r="E36" s="62"/>
      <c r="F36" s="62"/>
      <c r="G36" s="62"/>
      <c r="H36" s="62"/>
      <c r="I36" s="62"/>
      <c r="J36" s="62"/>
      <c r="K36" s="62"/>
      <c r="L36" s="62"/>
      <c r="M36" s="62"/>
      <c r="N36" s="63"/>
      <c r="O36" s="63"/>
      <c r="P36" s="64"/>
      <c r="Q36" s="62"/>
    </row>
    <row r="37" spans="2:17" x14ac:dyDescent="0.3">
      <c r="B37" s="61" t="s">
        <v>96</v>
      </c>
      <c r="C37" s="75" cm="1">
        <f t="array" ref="C37">MIN(IF((Line_List!$C:$C="Resident")*(Line_List!$O:$O&lt;&gt;"")*(Line_List!$AK:$AK="Y"),Line_List!$O:$O))</f>
        <v>0</v>
      </c>
      <c r="D37" s="64"/>
      <c r="E37" s="63"/>
      <c r="F37" s="76" cm="1">
        <f t="array" ref="F37">MIN(IF((Line_List!$C:$C="Staff")*(Line_List!$O:$O&lt;&gt;"")*(Line_List!$AK:$AK="Y"),Line_List!$O:$O))</f>
        <v>0</v>
      </c>
      <c r="G37" s="64"/>
      <c r="H37" s="62"/>
      <c r="I37" s="77" cm="1">
        <f t="array" ref="I37">MIN(IF((Line_List!$C:$C="Visitor")*(Line_List!$O:$O&lt;&gt;"")*(Line_List!$AK:$AK="Y"),Line_List!$O:$O))</f>
        <v>0</v>
      </c>
      <c r="J37" s="62"/>
      <c r="K37" s="62"/>
      <c r="L37" s="78" cm="1">
        <f t="array" ref="L37">MIN(IF((Line_List!$O:$O&lt;&gt;"")*(Line_List!$AK:$AK="Y"),Line_List!$O:$O))</f>
        <v>0</v>
      </c>
      <c r="M37" s="78"/>
      <c r="N37" s="63"/>
      <c r="O37" s="63"/>
      <c r="P37" s="64"/>
      <c r="Q37" s="62"/>
    </row>
    <row r="38" spans="2:17" x14ac:dyDescent="0.3">
      <c r="B38" s="61" t="s">
        <v>97</v>
      </c>
      <c r="C38" s="75" cm="1">
        <f t="array" ref="C38">MAX(IF((Line_List!$C:$C="Resident")*(Line_List!$O:$O&lt;&gt;"")*(Line_List!$AK:$AK="Y"),Line_List!$O:$O))</f>
        <v>0</v>
      </c>
      <c r="D38" s="64"/>
      <c r="E38" s="63"/>
      <c r="F38" s="76" cm="1">
        <f t="array" ref="F38">MAX(IF((Line_List!$C:$C="Staff")*(Line_List!$O:$O&lt;&gt;"")*(Line_List!$AK:$AK="Y"),Line_List!$O:$O))</f>
        <v>0</v>
      </c>
      <c r="G38" s="64"/>
      <c r="H38" s="63"/>
      <c r="I38" s="77" cm="1">
        <f t="array" ref="I38">MAX(IF((Line_List!$C:$C="Visitor")*(Line_List!$O:$O&lt;&gt;"")*(Line_List!$AK:$AK="Y"),Line_List!$O:$O))</f>
        <v>0</v>
      </c>
      <c r="J38" s="63"/>
      <c r="K38" s="63"/>
      <c r="L38" s="78" cm="1">
        <f t="array" ref="L38">MAX(IF((Line_List!$O:$O&lt;&gt;"")*(Line_List!$AK:$AK="Y"),Line_List!$O:$O))</f>
        <v>0</v>
      </c>
      <c r="M38" s="78"/>
      <c r="N38" s="63"/>
      <c r="O38" s="63"/>
      <c r="P38" s="64"/>
      <c r="Q38" s="62"/>
    </row>
    <row r="39" spans="2:17" ht="6" customHeight="1" x14ac:dyDescent="0.3">
      <c r="B39" s="61"/>
      <c r="C39" s="62"/>
      <c r="D39" s="62"/>
      <c r="E39" s="62"/>
      <c r="F39" s="62"/>
      <c r="G39" s="62"/>
      <c r="H39" s="62"/>
      <c r="I39" s="62"/>
      <c r="J39" s="62"/>
      <c r="K39" s="62"/>
      <c r="L39" s="62"/>
      <c r="M39" s="62"/>
      <c r="N39" s="63"/>
      <c r="O39" s="63"/>
      <c r="P39" s="64"/>
      <c r="Q39" s="62"/>
    </row>
    <row r="40" spans="2:17" x14ac:dyDescent="0.3">
      <c r="B40" s="65" t="s">
        <v>98</v>
      </c>
      <c r="C40" s="62"/>
      <c r="D40" s="62"/>
      <c r="E40" s="62"/>
      <c r="F40" s="62"/>
      <c r="G40" s="62"/>
      <c r="H40" s="62"/>
      <c r="I40" s="62"/>
      <c r="J40" s="62"/>
      <c r="K40" s="62"/>
      <c r="L40" s="62"/>
      <c r="M40" s="62"/>
      <c r="N40" s="63"/>
      <c r="O40" s="63"/>
      <c r="P40" s="64"/>
      <c r="Q40" s="62"/>
    </row>
    <row r="41" spans="2:17" x14ac:dyDescent="0.3">
      <c r="B41" s="61" t="s">
        <v>99</v>
      </c>
      <c r="C41" s="63">
        <f>COUNTIFS(Line_List!C:C,"Resident",Line_List!$AD:$AD,"Y",Line_List!$AK:$AK,"Y")</f>
        <v>0</v>
      </c>
      <c r="D41" s="64" t="e">
        <f>C41/$F$9</f>
        <v>#DIV/0!</v>
      </c>
      <c r="E41" s="63"/>
      <c r="F41" s="63">
        <f>COUNTIFS(Line_List!C:C,"Staff",Line_List!$AD:$AD,"Y",Line_List!$AK:$AK,"Y")</f>
        <v>0</v>
      </c>
      <c r="G41" s="64" t="e">
        <f>F41/$F$10</f>
        <v>#DIV/0!</v>
      </c>
      <c r="H41" s="63"/>
      <c r="I41" s="63">
        <f>COUNTIFS(Line_List!C:C,"Visitor",Line_List!$AD:$AD,"Y",Line_List!$AK:$AK,"Y")</f>
        <v>0</v>
      </c>
      <c r="J41" s="64" t="e">
        <f>I41/$F$11</f>
        <v>#DIV/0!</v>
      </c>
      <c r="K41" s="63"/>
      <c r="L41" s="63">
        <f>COUNTIFS(Line_List!$AD:$AD,"Y",Line_List!$AK:$AK,"Y")</f>
        <v>0</v>
      </c>
      <c r="M41" s="64" t="e">
        <f>L41/$F$8</f>
        <v>#DIV/0!</v>
      </c>
      <c r="N41" s="63"/>
      <c r="O41" s="63"/>
      <c r="P41" s="64"/>
      <c r="Q41" s="62"/>
    </row>
    <row r="42" spans="2:17" x14ac:dyDescent="0.3">
      <c r="B42" s="61" t="s">
        <v>100</v>
      </c>
      <c r="C42" s="63">
        <f>COUNTIFS(Line_List!C:C,"Resident",Line_List!$AF:$AF,"Y",Line_List!$AK:$AK,"Y")</f>
        <v>0</v>
      </c>
      <c r="D42" s="64" t="e">
        <f>C42/$F$9</f>
        <v>#DIV/0!</v>
      </c>
      <c r="E42" s="63"/>
      <c r="F42" s="63">
        <f>COUNTIFS(Line_List!C:C,"Staff",Line_List!$AF:$AF,"Y",Line_List!$AK:$AK,"Y")</f>
        <v>0</v>
      </c>
      <c r="G42" s="64" t="e">
        <f>F42/$F$10</f>
        <v>#DIV/0!</v>
      </c>
      <c r="H42" s="63"/>
      <c r="I42" s="63">
        <f>COUNTIFS(Line_List!C:C,"Staff",Line_List!$AF:$AF,"Y",Line_List!$AK:$AK,"Y")</f>
        <v>0</v>
      </c>
      <c r="J42" s="64" t="e">
        <f>I42/$F$11</f>
        <v>#DIV/0!</v>
      </c>
      <c r="K42" s="63"/>
      <c r="L42" s="63">
        <f>COUNTIFS(Line_List!$AF:$AF,"Y",Line_List!$AK:$AK,"Y")</f>
        <v>0</v>
      </c>
      <c r="M42" s="64" t="e">
        <f>L42/$F$8</f>
        <v>#DIV/0!</v>
      </c>
      <c r="N42" s="63"/>
      <c r="O42" s="63"/>
      <c r="P42" s="64"/>
      <c r="Q42" s="62"/>
    </row>
    <row r="43" spans="2:17" ht="6" customHeight="1" x14ac:dyDescent="0.3">
      <c r="B43" s="61"/>
      <c r="C43" s="63"/>
      <c r="D43" s="64"/>
      <c r="E43" s="63"/>
      <c r="F43" s="63"/>
      <c r="G43" s="64"/>
      <c r="H43" s="63"/>
      <c r="I43" s="63"/>
      <c r="J43" s="63"/>
      <c r="K43" s="63"/>
      <c r="L43" s="63"/>
      <c r="M43" s="64"/>
      <c r="N43" s="63"/>
      <c r="O43" s="63"/>
      <c r="P43" s="64"/>
      <c r="Q43" s="62"/>
    </row>
    <row r="44" spans="2:17" x14ac:dyDescent="0.3">
      <c r="B44" s="65"/>
      <c r="C44" s="63"/>
      <c r="D44" s="64"/>
      <c r="E44" s="63"/>
      <c r="F44" s="63"/>
      <c r="G44" s="64"/>
      <c r="H44" s="63"/>
      <c r="I44" s="63"/>
      <c r="J44" s="63"/>
      <c r="K44" s="63"/>
      <c r="L44" s="63"/>
      <c r="M44" s="64"/>
      <c r="N44" s="63"/>
      <c r="O44" s="63"/>
      <c r="P44" s="64"/>
      <c r="Q44" s="62"/>
    </row>
    <row r="45" spans="2:17" x14ac:dyDescent="0.3">
      <c r="B45" s="61"/>
      <c r="C45" s="63"/>
      <c r="D45" s="64"/>
      <c r="E45" s="63"/>
      <c r="F45" s="63"/>
      <c r="G45" s="64"/>
      <c r="H45" s="63"/>
      <c r="I45" s="63"/>
      <c r="J45" s="64"/>
      <c r="K45" s="63"/>
      <c r="L45" s="63"/>
      <c r="M45" s="64"/>
      <c r="N45" s="63"/>
      <c r="O45" s="63"/>
      <c r="P45" s="64"/>
      <c r="Q45" s="62"/>
    </row>
    <row r="46" spans="2:17" ht="6" customHeight="1" x14ac:dyDescent="0.3">
      <c r="B46" s="61"/>
      <c r="C46" s="62"/>
      <c r="D46" s="62"/>
      <c r="E46" s="63"/>
      <c r="F46" s="63"/>
      <c r="G46" s="64"/>
      <c r="H46" s="63"/>
      <c r="I46" s="63"/>
      <c r="J46" s="63"/>
      <c r="K46" s="63"/>
      <c r="L46" s="63"/>
      <c r="M46" s="64"/>
      <c r="N46" s="62"/>
      <c r="O46" s="62"/>
      <c r="P46" s="62"/>
      <c r="Q46" s="62"/>
    </row>
    <row r="47" spans="2:17" x14ac:dyDescent="0.3">
      <c r="B47" s="61" t="s">
        <v>122</v>
      </c>
      <c r="C47" s="63">
        <f>COUNTIFS(Line_List!C:C,"Resident",Line_List!$AT:$AT,"Y", Line_List!$AK:$AK,"Y")</f>
        <v>0</v>
      </c>
      <c r="D47" s="90" t="e">
        <f>C47/$F$9</f>
        <v>#DIV/0!</v>
      </c>
      <c r="E47" s="61"/>
      <c r="F47" s="63">
        <f>COUNTIFS(Line_List!C:C,"Staff",Line_List!$AT:$AT,"Y", Line_List!$AK:$AK,"Y")</f>
        <v>0</v>
      </c>
      <c r="G47" s="64" t="e">
        <f>F47/$F$10</f>
        <v>#DIV/0!</v>
      </c>
      <c r="H47" s="63"/>
      <c r="I47" s="63">
        <f>COUNTIFS(Line_List!C:C,"Visitor",Line_List!$AT:$AT,"Y", Line_List!$AK:$AK,"Y")</f>
        <v>0</v>
      </c>
      <c r="J47" s="97" t="e">
        <f>I47/$F$11</f>
        <v>#DIV/0!</v>
      </c>
      <c r="K47" s="63"/>
      <c r="L47" s="63">
        <f>COUNTIFS(Line_List!$AT:$AT,"Y", Line_List!$AK:$AK,"Y")</f>
        <v>0</v>
      </c>
      <c r="M47" s="64" t="e">
        <f>L47/$F$8</f>
        <v>#DIV/0!</v>
      </c>
      <c r="N47" s="63"/>
      <c r="O47" s="63"/>
      <c r="P47" s="64"/>
      <c r="Q47" s="62"/>
    </row>
    <row r="48" spans="2:17" x14ac:dyDescent="0.3">
      <c r="B48" s="61" t="s">
        <v>125</v>
      </c>
      <c r="C48" s="63">
        <f>COUNTIFS(Line_List!C:C,"Resident",Line_List!$AX:$AX,"Y", Line_List!$AK:$AK,"Y")</f>
        <v>0</v>
      </c>
      <c r="D48" s="90" t="e">
        <f>C48/$F$9</f>
        <v>#DIV/0!</v>
      </c>
      <c r="E48" s="61"/>
      <c r="F48" s="63">
        <f>COUNTIFS(Line_List!C:C,"Staff",Line_List!$AX:$AX,"Y", Line_List!$AK:$AK,"Y")</f>
        <v>0</v>
      </c>
      <c r="G48" s="64" t="e">
        <f>F48/$F$10</f>
        <v>#DIV/0!</v>
      </c>
      <c r="H48" s="63"/>
      <c r="I48" s="63">
        <f>COUNTIFS(Line_List!C:C,"Visitor",Line_List!$AX:$AX,"Y", Line_List!$AK:$AK,"Y")</f>
        <v>0</v>
      </c>
      <c r="J48" s="97" t="e">
        <f>I48/$F$11</f>
        <v>#DIV/0!</v>
      </c>
      <c r="K48" s="63"/>
      <c r="L48" s="63">
        <f>COUNTIFS(Line_List!$AX:$AX,"Y", Line_List!$AK:$AK,"Y")</f>
        <v>0</v>
      </c>
      <c r="M48" s="64" t="e">
        <f>L48/$F$8</f>
        <v>#DIV/0!</v>
      </c>
    </row>
    <row r="49" spans="2:13" x14ac:dyDescent="0.3">
      <c r="B49" s="61" t="s">
        <v>126</v>
      </c>
      <c r="C49" s="63">
        <f>COUNTIFS(Line_List!C:C,"Resident",Line_List!$BA:$BA,"YES", Line_List!$AK:$AK,"Y")</f>
        <v>0</v>
      </c>
      <c r="D49" s="90" t="e">
        <f>C49/$F$9</f>
        <v>#DIV/0!</v>
      </c>
      <c r="E49" s="61"/>
      <c r="F49" s="63">
        <f>COUNTIFS(Line_List!C:C,"Staff",Line_List!$BA:$BA,"YES", Line_List!$AK:$AK,"Y")</f>
        <v>0</v>
      </c>
      <c r="G49" s="64" t="e">
        <f>F49/$F$10</f>
        <v>#DIV/0!</v>
      </c>
      <c r="H49" s="63"/>
      <c r="I49" s="63">
        <f>COUNTIFS(Line_List!C:C,"Visitor",Line_List!$BA:$BA,"Y", Line_List!$AK:$AK,"Y")</f>
        <v>0</v>
      </c>
      <c r="J49" s="97" t="e">
        <f>I49/$F$11</f>
        <v>#DIV/0!</v>
      </c>
      <c r="K49" s="63"/>
      <c r="L49" s="63">
        <f>COUNTIFS(Line_List!$BA:$BA,"Y", Line_List!$AK:$AK,"Y")</f>
        <v>0</v>
      </c>
      <c r="M49" s="64" t="e">
        <f>L49/$F$8</f>
        <v>#DIV/0!</v>
      </c>
    </row>
    <row r="50" spans="2:13" x14ac:dyDescent="0.3">
      <c r="B50" s="18" t="s">
        <v>124</v>
      </c>
      <c r="C50" s="89">
        <f>COUNTIFS(Line_List!C:C,"Resident",Line_List!$BD:$BD,"YES", Line_List!$AK:$AK,"Y",Line_List!$P:$P,"YES")</f>
        <v>0</v>
      </c>
      <c r="D50" s="88" t="e">
        <f>C50/COUNTIFS(Line_List!C:C,"Resident", Line_List!$AK:$AK,"Y",Line_List!$P:$P,"YES")</f>
        <v>#DIV/0!</v>
      </c>
      <c r="F50" s="19">
        <f>COUNTIFS(Line_List!C:C,"Staff",Line_List!$BD:$BD,"YES", Line_List!$AK:$AK,"Y",Line_List!$P:$P,"YES")</f>
        <v>0</v>
      </c>
      <c r="G50" s="20" t="e">
        <f>F50/COUNTIFS(Line_List!C:C,"Staff", Line_List!$AK:$AK,"Y",Line_List!$P:$P,"YES")</f>
        <v>#DIV/0!</v>
      </c>
      <c r="I50" s="19">
        <f>COUNTIFS(Line_List!C:C,"Visitor",Line_List!$BD:$BD,"YES", Line_List!$AK:$AK,"Y",Line_List!$P:$P,"YES")</f>
        <v>0</v>
      </c>
      <c r="J50" s="98" t="e">
        <f>I50/COUNTIFS(Line_List!C:C,"Visitor", Line_List!$AK:$AK,"Y",Line_List!$P:$P,"YES")</f>
        <v>#DIV/0!</v>
      </c>
      <c r="L50" s="19">
        <f>COUNTIFS(Line_List!$BD:$BD,"YES", Line_List!$AK:$AK,"Y",Line_List!$P:$P,"YES")</f>
        <v>0</v>
      </c>
      <c r="M50" s="20" t="e">
        <f>L50/COUNTIFS(Line_List!$AK:$AK,"Y",Line_List!$P:$P,"YES")</f>
        <v>#DIV/0!</v>
      </c>
    </row>
    <row r="51" spans="2:13" ht="16" customHeight="1" x14ac:dyDescent="0.45">
      <c r="C51" s="87"/>
    </row>
  </sheetData>
  <sheetProtection algorithmName="SHA-512" hashValue="Ksvem3PPNH07FyJ/YFbfZe4VferhZivNadHXdLt1AILMLQCIwpsvO8uA1TLs/nU6UwkqOxEKjWc+rIf6NT5RmA==" saltValue="AnKb7BCJ2hkOKIlOHQDIuw==" spinCount="100000" sheet="1" selectLockedCells="1"/>
  <mergeCells count="8">
    <mergeCell ref="C18:D18"/>
    <mergeCell ref="F18:G18"/>
    <mergeCell ref="I18:J18"/>
    <mergeCell ref="L18:M18"/>
    <mergeCell ref="C19:D19"/>
    <mergeCell ref="F19:G19"/>
    <mergeCell ref="I19:J19"/>
    <mergeCell ref="L19:M19"/>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B4D1C-ABA5-4B09-8311-5A1EE03D83FC}">
  <dimension ref="A1:N350"/>
  <sheetViews>
    <sheetView workbookViewId="0">
      <selection activeCell="I9" sqref="I9"/>
    </sheetView>
  </sheetViews>
  <sheetFormatPr defaultColWidth="8.81640625" defaultRowHeight="14.5" x14ac:dyDescent="0.35"/>
  <cols>
    <col min="1" max="7" width="8.81640625" style="4"/>
    <col min="8" max="8" width="8.81640625" style="41"/>
    <col min="9" max="9" width="8.81640625" style="4"/>
    <col min="10" max="10" width="9.453125" style="4" bestFit="1" customWidth="1"/>
    <col min="11" max="16384" width="8.81640625" style="4"/>
  </cols>
  <sheetData>
    <row r="1" spans="1:14" ht="18.5" x14ac:dyDescent="0.45">
      <c r="A1" s="4" t="s">
        <v>50</v>
      </c>
      <c r="B1" s="4" t="s">
        <v>51</v>
      </c>
      <c r="C1" s="4" t="s">
        <v>52</v>
      </c>
      <c r="D1" s="4" t="s">
        <v>53</v>
      </c>
      <c r="E1" s="4" t="s">
        <v>54</v>
      </c>
      <c r="F1" s="44" t="s">
        <v>55</v>
      </c>
      <c r="G1" s="4" t="s">
        <v>56</v>
      </c>
      <c r="I1" s="4">
        <v>0</v>
      </c>
      <c r="J1" s="4">
        <v>140</v>
      </c>
      <c r="K1" s="41"/>
      <c r="L1" s="4" t="s">
        <v>57</v>
      </c>
      <c r="M1" s="41">
        <v>43466</v>
      </c>
      <c r="N1" s="4" t="s">
        <v>112</v>
      </c>
    </row>
    <row r="2" spans="1:14" ht="18.5" x14ac:dyDescent="0.45">
      <c r="A2" s="4" t="s">
        <v>58</v>
      </c>
      <c r="B2" s="4" t="s">
        <v>59</v>
      </c>
      <c r="C2" s="4" t="s">
        <v>60</v>
      </c>
      <c r="D2" s="4" t="s">
        <v>61</v>
      </c>
      <c r="E2" s="4" t="s">
        <v>62</v>
      </c>
      <c r="F2" s="44" t="s">
        <v>63</v>
      </c>
      <c r="G2" s="4" t="s">
        <v>64</v>
      </c>
      <c r="I2" s="4">
        <v>0</v>
      </c>
      <c r="J2" s="4">
        <v>140</v>
      </c>
      <c r="L2" s="4" t="s">
        <v>65</v>
      </c>
      <c r="M2" s="41">
        <v>43466</v>
      </c>
      <c r="N2" s="4" t="s">
        <v>113</v>
      </c>
    </row>
    <row r="3" spans="1:14" x14ac:dyDescent="0.35">
      <c r="A3" s="4" t="s">
        <v>66</v>
      </c>
      <c r="D3" s="4" t="s">
        <v>67</v>
      </c>
      <c r="E3" s="4" t="s">
        <v>108</v>
      </c>
      <c r="G3" s="4" t="s">
        <v>68</v>
      </c>
      <c r="I3" s="4">
        <v>0</v>
      </c>
      <c r="J3" s="4">
        <v>140</v>
      </c>
      <c r="M3" s="41">
        <v>43466</v>
      </c>
      <c r="N3" s="4" t="s">
        <v>114</v>
      </c>
    </row>
    <row r="4" spans="1:14" x14ac:dyDescent="0.35">
      <c r="D4" s="4" t="s">
        <v>69</v>
      </c>
      <c r="G4" s="4" t="s">
        <v>70</v>
      </c>
      <c r="I4" s="4">
        <v>0</v>
      </c>
      <c r="J4" s="4">
        <v>140</v>
      </c>
      <c r="M4" s="41">
        <v>43466</v>
      </c>
    </row>
    <row r="5" spans="1:14" x14ac:dyDescent="0.35">
      <c r="D5" s="4" t="s">
        <v>71</v>
      </c>
      <c r="I5" s="4">
        <v>0</v>
      </c>
      <c r="J5" s="4">
        <v>140</v>
      </c>
      <c r="M5" s="41">
        <v>43466</v>
      </c>
    </row>
    <row r="6" spans="1:14" x14ac:dyDescent="0.35">
      <c r="I6" s="4">
        <v>0</v>
      </c>
      <c r="J6" s="4">
        <v>140</v>
      </c>
      <c r="M6" s="41">
        <v>43466</v>
      </c>
    </row>
    <row r="7" spans="1:14" x14ac:dyDescent="0.35">
      <c r="I7" s="4">
        <v>0</v>
      </c>
      <c r="J7" s="4">
        <v>140</v>
      </c>
      <c r="M7" s="41">
        <v>43466</v>
      </c>
    </row>
    <row r="8" spans="1:14" x14ac:dyDescent="0.35">
      <c r="I8" s="4">
        <v>0</v>
      </c>
      <c r="J8" s="4">
        <v>140</v>
      </c>
      <c r="M8" s="41">
        <v>43466</v>
      </c>
    </row>
    <row r="9" spans="1:14" x14ac:dyDescent="0.35">
      <c r="I9" s="4">
        <v>0</v>
      </c>
      <c r="J9" s="4">
        <v>140</v>
      </c>
      <c r="M9" s="41">
        <v>43466</v>
      </c>
    </row>
    <row r="10" spans="1:14" x14ac:dyDescent="0.35">
      <c r="I10" s="4">
        <v>0</v>
      </c>
      <c r="J10" s="4">
        <v>140</v>
      </c>
      <c r="M10" s="41">
        <v>43466</v>
      </c>
    </row>
    <row r="11" spans="1:14" x14ac:dyDescent="0.35">
      <c r="I11" s="4">
        <v>0</v>
      </c>
      <c r="J11" s="4">
        <v>140</v>
      </c>
      <c r="M11" s="41">
        <v>43466</v>
      </c>
    </row>
    <row r="12" spans="1:14" x14ac:dyDescent="0.35">
      <c r="I12" s="4">
        <v>0</v>
      </c>
      <c r="J12" s="4">
        <v>140</v>
      </c>
      <c r="M12" s="41">
        <v>43466</v>
      </c>
    </row>
    <row r="13" spans="1:14" x14ac:dyDescent="0.35">
      <c r="I13" s="4">
        <v>0</v>
      </c>
      <c r="J13" s="4">
        <v>140</v>
      </c>
      <c r="M13" s="41">
        <v>43466</v>
      </c>
    </row>
    <row r="14" spans="1:14" x14ac:dyDescent="0.35">
      <c r="I14" s="4">
        <v>0</v>
      </c>
      <c r="J14" s="4">
        <v>140</v>
      </c>
      <c r="M14" s="41">
        <v>43466</v>
      </c>
    </row>
    <row r="15" spans="1:14" x14ac:dyDescent="0.35">
      <c r="I15" s="4">
        <v>0</v>
      </c>
      <c r="J15" s="4">
        <v>140</v>
      </c>
      <c r="M15" s="41">
        <v>43466</v>
      </c>
    </row>
    <row r="16" spans="1:14" x14ac:dyDescent="0.35">
      <c r="I16" s="4">
        <v>0</v>
      </c>
      <c r="J16" s="4">
        <v>140</v>
      </c>
      <c r="M16" s="41">
        <v>43466</v>
      </c>
    </row>
    <row r="17" spans="9:13" x14ac:dyDescent="0.35">
      <c r="I17" s="4">
        <v>0</v>
      </c>
      <c r="J17" s="4">
        <v>140</v>
      </c>
      <c r="M17" s="41">
        <v>43466</v>
      </c>
    </row>
    <row r="18" spans="9:13" x14ac:dyDescent="0.35">
      <c r="I18" s="4">
        <v>0</v>
      </c>
      <c r="J18" s="4">
        <v>140</v>
      </c>
      <c r="M18" s="41">
        <v>43466</v>
      </c>
    </row>
    <row r="19" spans="9:13" x14ac:dyDescent="0.35">
      <c r="I19" s="4">
        <v>0</v>
      </c>
      <c r="J19" s="4">
        <v>140</v>
      </c>
      <c r="M19" s="41">
        <v>43466</v>
      </c>
    </row>
    <row r="20" spans="9:13" x14ac:dyDescent="0.35">
      <c r="I20" s="4">
        <v>0</v>
      </c>
      <c r="J20" s="4">
        <v>140</v>
      </c>
      <c r="M20" s="41">
        <v>43466</v>
      </c>
    </row>
    <row r="21" spans="9:13" x14ac:dyDescent="0.35">
      <c r="I21" s="4">
        <v>0</v>
      </c>
      <c r="J21" s="4">
        <v>140</v>
      </c>
      <c r="M21" s="41">
        <v>43466</v>
      </c>
    </row>
    <row r="22" spans="9:13" x14ac:dyDescent="0.35">
      <c r="I22" s="4">
        <v>0</v>
      </c>
      <c r="J22" s="4">
        <v>140</v>
      </c>
      <c r="M22" s="41">
        <v>43466</v>
      </c>
    </row>
    <row r="23" spans="9:13" x14ac:dyDescent="0.35">
      <c r="I23" s="4">
        <v>0</v>
      </c>
      <c r="J23" s="4">
        <v>140</v>
      </c>
      <c r="M23" s="41">
        <v>43466</v>
      </c>
    </row>
    <row r="24" spans="9:13" x14ac:dyDescent="0.35">
      <c r="I24" s="4">
        <v>0</v>
      </c>
      <c r="J24" s="4">
        <v>140</v>
      </c>
      <c r="M24" s="41">
        <v>43466</v>
      </c>
    </row>
    <row r="25" spans="9:13" x14ac:dyDescent="0.35">
      <c r="I25" s="4">
        <v>0</v>
      </c>
      <c r="J25" s="4">
        <v>140</v>
      </c>
      <c r="M25" s="41">
        <v>43466</v>
      </c>
    </row>
    <row r="26" spans="9:13" x14ac:dyDescent="0.35">
      <c r="I26" s="4">
        <v>0</v>
      </c>
      <c r="J26" s="4">
        <v>140</v>
      </c>
      <c r="M26" s="41">
        <v>43466</v>
      </c>
    </row>
    <row r="27" spans="9:13" x14ac:dyDescent="0.35">
      <c r="I27" s="4">
        <v>0</v>
      </c>
      <c r="J27" s="4">
        <v>140</v>
      </c>
      <c r="M27" s="41">
        <v>43466</v>
      </c>
    </row>
    <row r="28" spans="9:13" x14ac:dyDescent="0.35">
      <c r="I28" s="4">
        <v>0</v>
      </c>
      <c r="J28" s="4">
        <v>140</v>
      </c>
      <c r="M28" s="41">
        <v>43466</v>
      </c>
    </row>
    <row r="29" spans="9:13" x14ac:dyDescent="0.35">
      <c r="I29" s="4">
        <v>0</v>
      </c>
      <c r="J29" s="4">
        <v>140</v>
      </c>
      <c r="M29" s="41">
        <v>43466</v>
      </c>
    </row>
    <row r="30" spans="9:13" x14ac:dyDescent="0.35">
      <c r="I30" s="4">
        <v>0</v>
      </c>
      <c r="J30" s="4">
        <v>140</v>
      </c>
      <c r="M30" s="41">
        <v>43466</v>
      </c>
    </row>
    <row r="31" spans="9:13" x14ac:dyDescent="0.35">
      <c r="I31" s="4">
        <v>0</v>
      </c>
      <c r="J31" s="4">
        <v>140</v>
      </c>
      <c r="M31" s="41">
        <v>43466</v>
      </c>
    </row>
    <row r="32" spans="9:13" x14ac:dyDescent="0.35">
      <c r="I32" s="4">
        <v>0</v>
      </c>
      <c r="J32" s="4">
        <v>140</v>
      </c>
      <c r="M32" s="41">
        <v>43466</v>
      </c>
    </row>
    <row r="33" spans="9:13" x14ac:dyDescent="0.35">
      <c r="I33" s="4">
        <v>0</v>
      </c>
      <c r="J33" s="4">
        <v>140</v>
      </c>
      <c r="M33" s="41">
        <v>43466</v>
      </c>
    </row>
    <row r="34" spans="9:13" x14ac:dyDescent="0.35">
      <c r="I34" s="4">
        <v>0</v>
      </c>
      <c r="J34" s="4">
        <v>140</v>
      </c>
      <c r="M34" s="41">
        <v>43466</v>
      </c>
    </row>
    <row r="35" spans="9:13" x14ac:dyDescent="0.35">
      <c r="I35" s="4">
        <v>0</v>
      </c>
      <c r="J35" s="4">
        <v>140</v>
      </c>
      <c r="M35" s="41">
        <v>43466</v>
      </c>
    </row>
    <row r="36" spans="9:13" x14ac:dyDescent="0.35">
      <c r="I36" s="4">
        <v>0</v>
      </c>
      <c r="J36" s="4">
        <v>140</v>
      </c>
      <c r="M36" s="41">
        <v>43466</v>
      </c>
    </row>
    <row r="37" spans="9:13" x14ac:dyDescent="0.35">
      <c r="I37" s="4">
        <v>0</v>
      </c>
      <c r="J37" s="4">
        <v>140</v>
      </c>
      <c r="M37" s="41">
        <v>43466</v>
      </c>
    </row>
    <row r="38" spans="9:13" x14ac:dyDescent="0.35">
      <c r="I38" s="4">
        <v>0</v>
      </c>
      <c r="J38" s="4">
        <v>140</v>
      </c>
      <c r="M38" s="41">
        <v>43466</v>
      </c>
    </row>
    <row r="39" spans="9:13" x14ac:dyDescent="0.35">
      <c r="I39" s="4">
        <v>0</v>
      </c>
      <c r="J39" s="4">
        <v>140</v>
      </c>
      <c r="M39" s="41">
        <v>43466</v>
      </c>
    </row>
    <row r="40" spans="9:13" x14ac:dyDescent="0.35">
      <c r="I40" s="4">
        <v>0</v>
      </c>
      <c r="J40" s="4">
        <v>140</v>
      </c>
      <c r="M40" s="41">
        <v>43466</v>
      </c>
    </row>
    <row r="41" spans="9:13" x14ac:dyDescent="0.35">
      <c r="I41" s="4">
        <v>0</v>
      </c>
      <c r="J41" s="4">
        <v>140</v>
      </c>
      <c r="M41" s="41">
        <v>43466</v>
      </c>
    </row>
    <row r="42" spans="9:13" x14ac:dyDescent="0.35">
      <c r="I42" s="4">
        <v>0</v>
      </c>
      <c r="J42" s="4">
        <v>140</v>
      </c>
      <c r="M42" s="41">
        <v>43466</v>
      </c>
    </row>
    <row r="43" spans="9:13" x14ac:dyDescent="0.35">
      <c r="I43" s="4">
        <v>0</v>
      </c>
      <c r="J43" s="4">
        <v>140</v>
      </c>
      <c r="M43" s="41">
        <v>43466</v>
      </c>
    </row>
    <row r="44" spans="9:13" x14ac:dyDescent="0.35">
      <c r="I44" s="4">
        <v>0</v>
      </c>
      <c r="J44" s="4">
        <v>140</v>
      </c>
      <c r="M44" s="41">
        <v>43466</v>
      </c>
    </row>
    <row r="45" spans="9:13" x14ac:dyDescent="0.35">
      <c r="I45" s="4">
        <v>0</v>
      </c>
      <c r="J45" s="4">
        <v>140</v>
      </c>
      <c r="M45" s="41">
        <v>43466</v>
      </c>
    </row>
    <row r="46" spans="9:13" x14ac:dyDescent="0.35">
      <c r="I46" s="4">
        <v>0</v>
      </c>
      <c r="J46" s="4">
        <v>140</v>
      </c>
      <c r="M46" s="41">
        <v>43466</v>
      </c>
    </row>
    <row r="47" spans="9:13" x14ac:dyDescent="0.35">
      <c r="I47" s="4">
        <v>0</v>
      </c>
      <c r="J47" s="4">
        <v>140</v>
      </c>
      <c r="M47" s="41">
        <v>43466</v>
      </c>
    </row>
    <row r="48" spans="9:13" x14ac:dyDescent="0.35">
      <c r="I48" s="4">
        <v>0</v>
      </c>
      <c r="J48" s="4">
        <v>140</v>
      </c>
      <c r="M48" s="41">
        <v>43466</v>
      </c>
    </row>
    <row r="49" spans="9:13" x14ac:dyDescent="0.35">
      <c r="I49" s="4">
        <v>0</v>
      </c>
      <c r="J49" s="4">
        <v>140</v>
      </c>
      <c r="M49" s="41">
        <v>43466</v>
      </c>
    </row>
    <row r="50" spans="9:13" x14ac:dyDescent="0.35">
      <c r="I50" s="4">
        <v>0</v>
      </c>
      <c r="J50" s="4">
        <v>140</v>
      </c>
      <c r="M50" s="41">
        <v>43466</v>
      </c>
    </row>
    <row r="51" spans="9:13" x14ac:dyDescent="0.35">
      <c r="I51" s="4">
        <v>0</v>
      </c>
      <c r="J51" s="4">
        <v>140</v>
      </c>
      <c r="M51" s="41">
        <v>43466</v>
      </c>
    </row>
    <row r="52" spans="9:13" x14ac:dyDescent="0.35">
      <c r="I52" s="4">
        <v>0</v>
      </c>
      <c r="J52" s="4">
        <v>140</v>
      </c>
      <c r="M52" s="41">
        <v>43466</v>
      </c>
    </row>
    <row r="53" spans="9:13" x14ac:dyDescent="0.35">
      <c r="I53" s="4">
        <v>0</v>
      </c>
      <c r="J53" s="4">
        <v>140</v>
      </c>
      <c r="M53" s="41">
        <v>43466</v>
      </c>
    </row>
    <row r="54" spans="9:13" x14ac:dyDescent="0.35">
      <c r="I54" s="4">
        <v>0</v>
      </c>
      <c r="J54" s="4">
        <v>140</v>
      </c>
      <c r="M54" s="41">
        <v>43466</v>
      </c>
    </row>
    <row r="55" spans="9:13" x14ac:dyDescent="0.35">
      <c r="I55" s="4">
        <v>0</v>
      </c>
      <c r="J55" s="4">
        <v>140</v>
      </c>
      <c r="M55" s="41">
        <v>43466</v>
      </c>
    </row>
    <row r="56" spans="9:13" x14ac:dyDescent="0.35">
      <c r="I56" s="4">
        <v>0</v>
      </c>
      <c r="J56" s="4">
        <v>140</v>
      </c>
      <c r="M56" s="41">
        <v>43466</v>
      </c>
    </row>
    <row r="57" spans="9:13" x14ac:dyDescent="0.35">
      <c r="I57" s="4">
        <v>0</v>
      </c>
      <c r="J57" s="4">
        <v>140</v>
      </c>
      <c r="M57" s="41">
        <v>43466</v>
      </c>
    </row>
    <row r="58" spans="9:13" x14ac:dyDescent="0.35">
      <c r="I58" s="4">
        <v>0</v>
      </c>
      <c r="J58" s="4">
        <v>140</v>
      </c>
      <c r="M58" s="41">
        <v>43466</v>
      </c>
    </row>
    <row r="59" spans="9:13" x14ac:dyDescent="0.35">
      <c r="I59" s="4">
        <v>0</v>
      </c>
      <c r="J59" s="4">
        <v>140</v>
      </c>
      <c r="M59" s="41">
        <v>43466</v>
      </c>
    </row>
    <row r="60" spans="9:13" x14ac:dyDescent="0.35">
      <c r="I60" s="4">
        <v>0</v>
      </c>
      <c r="J60" s="4">
        <v>140</v>
      </c>
      <c r="M60" s="41">
        <v>43466</v>
      </c>
    </row>
    <row r="61" spans="9:13" x14ac:dyDescent="0.35">
      <c r="I61" s="4">
        <v>0</v>
      </c>
      <c r="J61" s="4">
        <v>140</v>
      </c>
      <c r="M61" s="41">
        <v>43466</v>
      </c>
    </row>
    <row r="62" spans="9:13" x14ac:dyDescent="0.35">
      <c r="I62" s="4">
        <v>0</v>
      </c>
      <c r="J62" s="4">
        <v>140</v>
      </c>
      <c r="M62" s="41">
        <v>43466</v>
      </c>
    </row>
    <row r="63" spans="9:13" x14ac:dyDescent="0.35">
      <c r="I63" s="4">
        <v>0</v>
      </c>
      <c r="J63" s="4">
        <v>140</v>
      </c>
      <c r="M63" s="41">
        <v>43466</v>
      </c>
    </row>
    <row r="64" spans="9:13" x14ac:dyDescent="0.35">
      <c r="I64" s="4">
        <v>0</v>
      </c>
      <c r="J64" s="4">
        <v>140</v>
      </c>
      <c r="M64" s="41">
        <v>43466</v>
      </c>
    </row>
    <row r="65" spans="9:13" x14ac:dyDescent="0.35">
      <c r="I65" s="4">
        <v>0</v>
      </c>
      <c r="J65" s="4">
        <v>140</v>
      </c>
      <c r="M65" s="41">
        <v>43466</v>
      </c>
    </row>
    <row r="66" spans="9:13" x14ac:dyDescent="0.35">
      <c r="I66" s="4">
        <v>0</v>
      </c>
      <c r="J66" s="4">
        <v>140</v>
      </c>
      <c r="M66" s="41">
        <v>43466</v>
      </c>
    </row>
    <row r="67" spans="9:13" x14ac:dyDescent="0.35">
      <c r="I67" s="4">
        <v>0</v>
      </c>
      <c r="J67" s="4">
        <v>140</v>
      </c>
      <c r="M67" s="41">
        <v>43466</v>
      </c>
    </row>
    <row r="68" spans="9:13" x14ac:dyDescent="0.35">
      <c r="I68" s="4">
        <v>0</v>
      </c>
      <c r="J68" s="4">
        <v>140</v>
      </c>
      <c r="M68" s="41">
        <v>43466</v>
      </c>
    </row>
    <row r="69" spans="9:13" x14ac:dyDescent="0.35">
      <c r="I69" s="4">
        <v>0</v>
      </c>
      <c r="J69" s="4">
        <v>140</v>
      </c>
      <c r="M69" s="41">
        <v>43466</v>
      </c>
    </row>
    <row r="70" spans="9:13" x14ac:dyDescent="0.35">
      <c r="I70" s="4">
        <v>0</v>
      </c>
      <c r="J70" s="4">
        <v>140</v>
      </c>
      <c r="M70" s="41">
        <v>43466</v>
      </c>
    </row>
    <row r="71" spans="9:13" x14ac:dyDescent="0.35">
      <c r="I71" s="4">
        <v>0</v>
      </c>
      <c r="J71" s="4">
        <v>140</v>
      </c>
      <c r="M71" s="41">
        <v>43466</v>
      </c>
    </row>
    <row r="72" spans="9:13" x14ac:dyDescent="0.35">
      <c r="I72" s="4">
        <v>0</v>
      </c>
      <c r="J72" s="4">
        <v>140</v>
      </c>
      <c r="M72" s="41">
        <v>43466</v>
      </c>
    </row>
    <row r="73" spans="9:13" x14ac:dyDescent="0.35">
      <c r="I73" s="4">
        <v>0</v>
      </c>
      <c r="J73" s="4">
        <v>140</v>
      </c>
      <c r="M73" s="41">
        <v>43466</v>
      </c>
    </row>
    <row r="74" spans="9:13" x14ac:dyDescent="0.35">
      <c r="I74" s="4">
        <v>0</v>
      </c>
      <c r="J74" s="4">
        <v>140</v>
      </c>
      <c r="M74" s="41">
        <v>43466</v>
      </c>
    </row>
    <row r="75" spans="9:13" x14ac:dyDescent="0.35">
      <c r="I75" s="4">
        <v>0</v>
      </c>
      <c r="J75" s="4">
        <v>140</v>
      </c>
      <c r="M75" s="41">
        <v>43466</v>
      </c>
    </row>
    <row r="76" spans="9:13" x14ac:dyDescent="0.35">
      <c r="I76" s="4">
        <v>0</v>
      </c>
      <c r="J76" s="4">
        <v>140</v>
      </c>
      <c r="M76" s="41">
        <v>43466</v>
      </c>
    </row>
    <row r="77" spans="9:13" x14ac:dyDescent="0.35">
      <c r="I77" s="4">
        <v>0</v>
      </c>
      <c r="J77" s="4">
        <v>140</v>
      </c>
      <c r="M77" s="41">
        <v>43466</v>
      </c>
    </row>
    <row r="78" spans="9:13" x14ac:dyDescent="0.35">
      <c r="I78" s="4">
        <v>0</v>
      </c>
      <c r="J78" s="4">
        <v>140</v>
      </c>
      <c r="M78" s="41">
        <v>43466</v>
      </c>
    </row>
    <row r="79" spans="9:13" x14ac:dyDescent="0.35">
      <c r="I79" s="4">
        <v>0</v>
      </c>
      <c r="J79" s="4">
        <v>140</v>
      </c>
      <c r="M79" s="41">
        <v>43466</v>
      </c>
    </row>
    <row r="80" spans="9:13" x14ac:dyDescent="0.35">
      <c r="I80" s="4">
        <v>0</v>
      </c>
      <c r="J80" s="4">
        <v>140</v>
      </c>
      <c r="M80" s="41">
        <v>43466</v>
      </c>
    </row>
    <row r="81" spans="9:13" x14ac:dyDescent="0.35">
      <c r="I81" s="4">
        <v>0</v>
      </c>
      <c r="J81" s="4">
        <v>140</v>
      </c>
      <c r="M81" s="41">
        <v>43466</v>
      </c>
    </row>
    <row r="82" spans="9:13" x14ac:dyDescent="0.35">
      <c r="I82" s="4">
        <v>0</v>
      </c>
      <c r="J82" s="4">
        <v>140</v>
      </c>
      <c r="M82" s="41">
        <v>43466</v>
      </c>
    </row>
    <row r="83" spans="9:13" x14ac:dyDescent="0.35">
      <c r="I83" s="4">
        <v>0</v>
      </c>
      <c r="J83" s="4">
        <v>140</v>
      </c>
      <c r="M83" s="41">
        <v>43466</v>
      </c>
    </row>
    <row r="84" spans="9:13" x14ac:dyDescent="0.35">
      <c r="I84" s="4">
        <v>0</v>
      </c>
      <c r="J84" s="4">
        <v>140</v>
      </c>
      <c r="M84" s="41">
        <v>43466</v>
      </c>
    </row>
    <row r="85" spans="9:13" x14ac:dyDescent="0.35">
      <c r="I85" s="4">
        <v>0</v>
      </c>
      <c r="J85" s="4">
        <v>140</v>
      </c>
      <c r="M85" s="41">
        <v>43466</v>
      </c>
    </row>
    <row r="86" spans="9:13" x14ac:dyDescent="0.35">
      <c r="I86" s="4">
        <v>0</v>
      </c>
      <c r="J86" s="4">
        <v>140</v>
      </c>
      <c r="M86" s="41">
        <v>43466</v>
      </c>
    </row>
    <row r="87" spans="9:13" x14ac:dyDescent="0.35">
      <c r="I87" s="4">
        <v>0</v>
      </c>
      <c r="J87" s="4">
        <v>140</v>
      </c>
      <c r="M87" s="41">
        <v>43466</v>
      </c>
    </row>
    <row r="88" spans="9:13" x14ac:dyDescent="0.35">
      <c r="I88" s="4">
        <v>0</v>
      </c>
      <c r="J88" s="4">
        <v>140</v>
      </c>
      <c r="M88" s="41">
        <v>43466</v>
      </c>
    </row>
    <row r="89" spans="9:13" x14ac:dyDescent="0.35">
      <c r="I89" s="4">
        <v>0</v>
      </c>
      <c r="J89" s="4">
        <v>140</v>
      </c>
      <c r="M89" s="41">
        <v>43466</v>
      </c>
    </row>
    <row r="90" spans="9:13" x14ac:dyDescent="0.35">
      <c r="I90" s="4">
        <v>0</v>
      </c>
      <c r="J90" s="4">
        <v>140</v>
      </c>
      <c r="M90" s="41">
        <v>43466</v>
      </c>
    </row>
    <row r="91" spans="9:13" x14ac:dyDescent="0.35">
      <c r="I91" s="4">
        <v>0</v>
      </c>
      <c r="J91" s="4">
        <v>140</v>
      </c>
      <c r="M91" s="41">
        <v>43466</v>
      </c>
    </row>
    <row r="92" spans="9:13" x14ac:dyDescent="0.35">
      <c r="I92" s="4">
        <v>0</v>
      </c>
      <c r="J92" s="4">
        <v>140</v>
      </c>
      <c r="M92" s="41">
        <v>43466</v>
      </c>
    </row>
    <row r="93" spans="9:13" x14ac:dyDescent="0.35">
      <c r="I93" s="4">
        <v>0</v>
      </c>
      <c r="J93" s="4">
        <v>140</v>
      </c>
      <c r="M93" s="41">
        <v>43466</v>
      </c>
    </row>
    <row r="94" spans="9:13" x14ac:dyDescent="0.35">
      <c r="I94" s="4">
        <v>0</v>
      </c>
      <c r="J94" s="4">
        <v>140</v>
      </c>
      <c r="M94" s="41">
        <v>43466</v>
      </c>
    </row>
    <row r="95" spans="9:13" x14ac:dyDescent="0.35">
      <c r="I95" s="4">
        <v>0</v>
      </c>
      <c r="J95" s="4">
        <v>140</v>
      </c>
      <c r="M95" s="41">
        <v>43466</v>
      </c>
    </row>
    <row r="96" spans="9:13" x14ac:dyDescent="0.35">
      <c r="I96" s="4">
        <v>0</v>
      </c>
      <c r="J96" s="4">
        <v>140</v>
      </c>
      <c r="M96" s="41">
        <v>43466</v>
      </c>
    </row>
    <row r="97" spans="9:13" x14ac:dyDescent="0.35">
      <c r="I97" s="4">
        <v>0</v>
      </c>
      <c r="J97" s="4">
        <v>140</v>
      </c>
      <c r="M97" s="41">
        <v>43466</v>
      </c>
    </row>
    <row r="98" spans="9:13" x14ac:dyDescent="0.35">
      <c r="I98" s="4">
        <v>0</v>
      </c>
      <c r="J98" s="4">
        <v>140</v>
      </c>
      <c r="M98" s="41">
        <v>43466</v>
      </c>
    </row>
    <row r="99" spans="9:13" x14ac:dyDescent="0.35">
      <c r="I99" s="4">
        <v>0</v>
      </c>
      <c r="J99" s="4">
        <v>140</v>
      </c>
      <c r="M99" s="41">
        <v>43466</v>
      </c>
    </row>
    <row r="100" spans="9:13" x14ac:dyDescent="0.35">
      <c r="I100" s="4">
        <v>0</v>
      </c>
      <c r="J100" s="4">
        <v>140</v>
      </c>
      <c r="M100" s="41">
        <v>43466</v>
      </c>
    </row>
    <row r="101" spans="9:13" x14ac:dyDescent="0.35">
      <c r="I101" s="4">
        <v>0</v>
      </c>
      <c r="J101" s="4">
        <v>140</v>
      </c>
      <c r="M101" s="41">
        <v>43466</v>
      </c>
    </row>
    <row r="102" spans="9:13" x14ac:dyDescent="0.35">
      <c r="I102" s="4">
        <v>0</v>
      </c>
      <c r="J102" s="4">
        <v>140</v>
      </c>
      <c r="M102" s="41">
        <v>43466</v>
      </c>
    </row>
    <row r="103" spans="9:13" x14ac:dyDescent="0.35">
      <c r="I103" s="4">
        <v>0</v>
      </c>
      <c r="J103" s="4">
        <v>140</v>
      </c>
      <c r="M103" s="41">
        <v>43466</v>
      </c>
    </row>
    <row r="104" spans="9:13" x14ac:dyDescent="0.35">
      <c r="I104" s="4">
        <v>0</v>
      </c>
      <c r="J104" s="4">
        <v>140</v>
      </c>
      <c r="M104" s="41">
        <v>43466</v>
      </c>
    </row>
    <row r="105" spans="9:13" x14ac:dyDescent="0.35">
      <c r="I105" s="4">
        <v>0</v>
      </c>
      <c r="J105" s="4">
        <v>140</v>
      </c>
      <c r="M105" s="41">
        <v>43466</v>
      </c>
    </row>
    <row r="106" spans="9:13" x14ac:dyDescent="0.35">
      <c r="I106" s="4">
        <v>0</v>
      </c>
      <c r="J106" s="4">
        <v>140</v>
      </c>
      <c r="M106" s="41">
        <v>43466</v>
      </c>
    </row>
    <row r="107" spans="9:13" x14ac:dyDescent="0.35">
      <c r="I107" s="4">
        <v>0</v>
      </c>
      <c r="J107" s="4">
        <v>140</v>
      </c>
      <c r="M107" s="41">
        <v>43466</v>
      </c>
    </row>
    <row r="108" spans="9:13" x14ac:dyDescent="0.35">
      <c r="I108" s="4">
        <v>0</v>
      </c>
      <c r="J108" s="4">
        <v>140</v>
      </c>
      <c r="M108" s="41">
        <v>43466</v>
      </c>
    </row>
    <row r="109" spans="9:13" x14ac:dyDescent="0.35">
      <c r="I109" s="4">
        <v>0</v>
      </c>
      <c r="J109" s="4">
        <v>140</v>
      </c>
      <c r="M109" s="41">
        <v>43466</v>
      </c>
    </row>
    <row r="110" spans="9:13" x14ac:dyDescent="0.35">
      <c r="I110" s="4">
        <v>0</v>
      </c>
      <c r="J110" s="4">
        <v>140</v>
      </c>
      <c r="M110" s="41">
        <v>43466</v>
      </c>
    </row>
    <row r="111" spans="9:13" x14ac:dyDescent="0.35">
      <c r="I111" s="4">
        <v>0</v>
      </c>
      <c r="J111" s="4">
        <v>140</v>
      </c>
      <c r="M111" s="41">
        <v>43466</v>
      </c>
    </row>
    <row r="112" spans="9:13" x14ac:dyDescent="0.35">
      <c r="I112" s="4">
        <v>0</v>
      </c>
      <c r="J112" s="4">
        <v>140</v>
      </c>
      <c r="M112" s="41">
        <v>43466</v>
      </c>
    </row>
    <row r="113" spans="9:13" x14ac:dyDescent="0.35">
      <c r="I113" s="4">
        <v>0</v>
      </c>
      <c r="J113" s="4">
        <v>140</v>
      </c>
      <c r="M113" s="41">
        <v>43466</v>
      </c>
    </row>
    <row r="114" spans="9:13" x14ac:dyDescent="0.35">
      <c r="I114" s="4">
        <v>0</v>
      </c>
      <c r="J114" s="4">
        <v>140</v>
      </c>
      <c r="M114" s="41">
        <v>43466</v>
      </c>
    </row>
    <row r="115" spans="9:13" x14ac:dyDescent="0.35">
      <c r="I115" s="4">
        <v>0</v>
      </c>
      <c r="J115" s="4">
        <v>140</v>
      </c>
      <c r="M115" s="41">
        <v>43466</v>
      </c>
    </row>
    <row r="116" spans="9:13" x14ac:dyDescent="0.35">
      <c r="I116" s="4">
        <v>0</v>
      </c>
      <c r="J116" s="4">
        <v>140</v>
      </c>
      <c r="M116" s="41">
        <v>43466</v>
      </c>
    </row>
    <row r="117" spans="9:13" x14ac:dyDescent="0.35">
      <c r="I117" s="4">
        <v>0</v>
      </c>
      <c r="J117" s="4">
        <v>140</v>
      </c>
      <c r="M117" s="41">
        <v>43466</v>
      </c>
    </row>
    <row r="118" spans="9:13" x14ac:dyDescent="0.35">
      <c r="I118" s="4">
        <v>0</v>
      </c>
      <c r="J118" s="4">
        <v>140</v>
      </c>
      <c r="M118" s="41">
        <v>43466</v>
      </c>
    </row>
    <row r="119" spans="9:13" x14ac:dyDescent="0.35">
      <c r="I119" s="4">
        <v>0</v>
      </c>
      <c r="J119" s="4">
        <v>140</v>
      </c>
      <c r="M119" s="41">
        <v>43466</v>
      </c>
    </row>
    <row r="120" spans="9:13" x14ac:dyDescent="0.35">
      <c r="I120" s="4">
        <v>0</v>
      </c>
      <c r="J120" s="4">
        <v>140</v>
      </c>
      <c r="M120" s="41">
        <v>43466</v>
      </c>
    </row>
    <row r="121" spans="9:13" x14ac:dyDescent="0.35">
      <c r="I121" s="4">
        <v>0</v>
      </c>
      <c r="J121" s="4">
        <v>140</v>
      </c>
      <c r="M121" s="41">
        <v>43466</v>
      </c>
    </row>
    <row r="122" spans="9:13" x14ac:dyDescent="0.35">
      <c r="I122" s="4">
        <v>0</v>
      </c>
      <c r="J122" s="4">
        <v>140</v>
      </c>
      <c r="M122" s="41">
        <v>43466</v>
      </c>
    </row>
    <row r="123" spans="9:13" x14ac:dyDescent="0.35">
      <c r="I123" s="4">
        <v>0</v>
      </c>
      <c r="J123" s="4">
        <v>140</v>
      </c>
      <c r="M123" s="41">
        <v>43466</v>
      </c>
    </row>
    <row r="124" spans="9:13" x14ac:dyDescent="0.35">
      <c r="I124" s="4">
        <v>0</v>
      </c>
      <c r="J124" s="4">
        <v>140</v>
      </c>
      <c r="M124" s="41">
        <v>43466</v>
      </c>
    </row>
    <row r="125" spans="9:13" x14ac:dyDescent="0.35">
      <c r="I125" s="4">
        <v>0</v>
      </c>
      <c r="J125" s="4">
        <v>140</v>
      </c>
      <c r="M125" s="41">
        <v>43466</v>
      </c>
    </row>
    <row r="126" spans="9:13" x14ac:dyDescent="0.35">
      <c r="I126" s="4">
        <v>0</v>
      </c>
      <c r="J126" s="4">
        <v>140</v>
      </c>
      <c r="M126" s="41">
        <v>43466</v>
      </c>
    </row>
    <row r="127" spans="9:13" x14ac:dyDescent="0.35">
      <c r="I127" s="4">
        <v>0</v>
      </c>
      <c r="J127" s="4">
        <v>140</v>
      </c>
      <c r="M127" s="41">
        <v>43466</v>
      </c>
    </row>
    <row r="128" spans="9:13" x14ac:dyDescent="0.35">
      <c r="I128" s="4">
        <v>0</v>
      </c>
      <c r="J128" s="4">
        <v>140</v>
      </c>
      <c r="M128" s="41">
        <v>43466</v>
      </c>
    </row>
    <row r="129" spans="9:13" x14ac:dyDescent="0.35">
      <c r="I129" s="4">
        <v>0</v>
      </c>
      <c r="J129" s="4">
        <v>140</v>
      </c>
      <c r="M129" s="41">
        <v>43466</v>
      </c>
    </row>
    <row r="130" spans="9:13" x14ac:dyDescent="0.35">
      <c r="I130" s="4">
        <v>0</v>
      </c>
      <c r="J130" s="4">
        <v>140</v>
      </c>
      <c r="M130" s="41">
        <v>43466</v>
      </c>
    </row>
    <row r="131" spans="9:13" x14ac:dyDescent="0.35">
      <c r="I131" s="4">
        <v>0</v>
      </c>
      <c r="J131" s="4">
        <v>140</v>
      </c>
      <c r="M131" s="41">
        <v>43466</v>
      </c>
    </row>
    <row r="132" spans="9:13" x14ac:dyDescent="0.35">
      <c r="I132" s="4">
        <v>0</v>
      </c>
      <c r="J132" s="4">
        <v>140</v>
      </c>
      <c r="M132" s="41">
        <v>43466</v>
      </c>
    </row>
    <row r="133" spans="9:13" x14ac:dyDescent="0.35">
      <c r="I133" s="4">
        <v>0</v>
      </c>
      <c r="J133" s="4">
        <v>140</v>
      </c>
      <c r="M133" s="41">
        <v>43466</v>
      </c>
    </row>
    <row r="134" spans="9:13" x14ac:dyDescent="0.35">
      <c r="I134" s="4">
        <v>0</v>
      </c>
      <c r="J134" s="4">
        <v>140</v>
      </c>
      <c r="M134" s="41">
        <v>43466</v>
      </c>
    </row>
    <row r="135" spans="9:13" x14ac:dyDescent="0.35">
      <c r="I135" s="4">
        <v>0</v>
      </c>
      <c r="J135" s="4">
        <v>140</v>
      </c>
      <c r="M135" s="41">
        <v>43466</v>
      </c>
    </row>
    <row r="136" spans="9:13" x14ac:dyDescent="0.35">
      <c r="I136" s="4">
        <v>0</v>
      </c>
      <c r="J136" s="4">
        <v>140</v>
      </c>
      <c r="M136" s="41">
        <v>43466</v>
      </c>
    </row>
    <row r="137" spans="9:13" x14ac:dyDescent="0.35">
      <c r="I137" s="4">
        <v>0</v>
      </c>
      <c r="J137" s="4">
        <v>140</v>
      </c>
      <c r="M137" s="41">
        <v>43466</v>
      </c>
    </row>
    <row r="138" spans="9:13" x14ac:dyDescent="0.35">
      <c r="I138" s="4">
        <v>0</v>
      </c>
      <c r="J138" s="4">
        <v>140</v>
      </c>
      <c r="M138" s="41">
        <v>43466</v>
      </c>
    </row>
    <row r="139" spans="9:13" x14ac:dyDescent="0.35">
      <c r="I139" s="4">
        <v>0</v>
      </c>
      <c r="J139" s="4">
        <v>140</v>
      </c>
      <c r="M139" s="41">
        <v>43466</v>
      </c>
    </row>
    <row r="140" spans="9:13" x14ac:dyDescent="0.35">
      <c r="I140" s="4">
        <v>0</v>
      </c>
      <c r="J140" s="4">
        <v>140</v>
      </c>
      <c r="M140" s="41">
        <v>43466</v>
      </c>
    </row>
    <row r="141" spans="9:13" x14ac:dyDescent="0.35">
      <c r="I141" s="4">
        <v>0</v>
      </c>
      <c r="J141" s="4">
        <v>140</v>
      </c>
      <c r="M141" s="41">
        <v>43466</v>
      </c>
    </row>
    <row r="142" spans="9:13" x14ac:dyDescent="0.35">
      <c r="I142" s="4">
        <v>0</v>
      </c>
      <c r="J142" s="4">
        <v>140</v>
      </c>
      <c r="M142" s="41">
        <v>43466</v>
      </c>
    </row>
    <row r="143" spans="9:13" x14ac:dyDescent="0.35">
      <c r="I143" s="4">
        <v>0</v>
      </c>
      <c r="J143" s="4">
        <v>140</v>
      </c>
      <c r="M143" s="41">
        <v>43466</v>
      </c>
    </row>
    <row r="144" spans="9:13" x14ac:dyDescent="0.35">
      <c r="I144" s="4">
        <v>0</v>
      </c>
      <c r="J144" s="4">
        <v>140</v>
      </c>
      <c r="M144" s="41">
        <v>43466</v>
      </c>
    </row>
    <row r="145" spans="9:13" x14ac:dyDescent="0.35">
      <c r="I145" s="4">
        <v>0</v>
      </c>
      <c r="J145" s="4">
        <v>140</v>
      </c>
      <c r="M145" s="41">
        <v>43466</v>
      </c>
    </row>
    <row r="146" spans="9:13" x14ac:dyDescent="0.35">
      <c r="I146" s="4">
        <v>0</v>
      </c>
      <c r="J146" s="4">
        <v>140</v>
      </c>
      <c r="M146" s="41">
        <v>43466</v>
      </c>
    </row>
    <row r="147" spans="9:13" x14ac:dyDescent="0.35">
      <c r="I147" s="4">
        <v>0</v>
      </c>
      <c r="J147" s="4">
        <v>140</v>
      </c>
      <c r="M147" s="41">
        <v>43466</v>
      </c>
    </row>
    <row r="148" spans="9:13" x14ac:dyDescent="0.35">
      <c r="I148" s="4">
        <v>0</v>
      </c>
      <c r="J148" s="4">
        <v>140</v>
      </c>
      <c r="M148" s="41">
        <v>43466</v>
      </c>
    </row>
    <row r="149" spans="9:13" x14ac:dyDescent="0.35">
      <c r="I149" s="4">
        <v>0</v>
      </c>
      <c r="J149" s="4">
        <v>140</v>
      </c>
      <c r="M149" s="41">
        <v>43466</v>
      </c>
    </row>
    <row r="150" spans="9:13" x14ac:dyDescent="0.35">
      <c r="I150" s="4">
        <v>0</v>
      </c>
      <c r="J150" s="4">
        <v>140</v>
      </c>
      <c r="M150" s="41">
        <v>43466</v>
      </c>
    </row>
    <row r="151" spans="9:13" x14ac:dyDescent="0.35">
      <c r="I151" s="4">
        <v>0</v>
      </c>
      <c r="J151" s="4">
        <v>140</v>
      </c>
      <c r="M151" s="41">
        <v>43466</v>
      </c>
    </row>
    <row r="152" spans="9:13" x14ac:dyDescent="0.35">
      <c r="I152" s="4">
        <v>0</v>
      </c>
      <c r="J152" s="4">
        <v>140</v>
      </c>
      <c r="M152" s="41">
        <v>43466</v>
      </c>
    </row>
    <row r="153" spans="9:13" x14ac:dyDescent="0.35">
      <c r="I153" s="4">
        <v>0</v>
      </c>
      <c r="J153" s="4">
        <v>140</v>
      </c>
      <c r="M153" s="41">
        <v>43466</v>
      </c>
    </row>
    <row r="154" spans="9:13" x14ac:dyDescent="0.35">
      <c r="I154" s="4">
        <v>0</v>
      </c>
      <c r="J154" s="4">
        <v>140</v>
      </c>
      <c r="M154" s="41">
        <v>43466</v>
      </c>
    </row>
    <row r="155" spans="9:13" x14ac:dyDescent="0.35">
      <c r="I155" s="4">
        <v>0</v>
      </c>
      <c r="J155" s="4">
        <v>140</v>
      </c>
      <c r="M155" s="41">
        <v>43466</v>
      </c>
    </row>
    <row r="156" spans="9:13" x14ac:dyDescent="0.35">
      <c r="I156" s="4">
        <v>0</v>
      </c>
      <c r="J156" s="4">
        <v>140</v>
      </c>
      <c r="M156" s="41">
        <v>43466</v>
      </c>
    </row>
    <row r="157" spans="9:13" x14ac:dyDescent="0.35">
      <c r="I157" s="4">
        <v>0</v>
      </c>
      <c r="J157" s="4">
        <v>140</v>
      </c>
      <c r="M157" s="41">
        <v>43466</v>
      </c>
    </row>
    <row r="158" spans="9:13" x14ac:dyDescent="0.35">
      <c r="I158" s="4">
        <v>0</v>
      </c>
      <c r="J158" s="4">
        <v>140</v>
      </c>
      <c r="M158" s="41">
        <v>43466</v>
      </c>
    </row>
    <row r="159" spans="9:13" x14ac:dyDescent="0.35">
      <c r="I159" s="4">
        <v>0</v>
      </c>
      <c r="J159" s="4">
        <v>140</v>
      </c>
      <c r="M159" s="41">
        <v>43466</v>
      </c>
    </row>
    <row r="160" spans="9:13" x14ac:dyDescent="0.35">
      <c r="I160" s="4">
        <v>0</v>
      </c>
      <c r="J160" s="4">
        <v>140</v>
      </c>
      <c r="M160" s="41">
        <v>43466</v>
      </c>
    </row>
    <row r="161" spans="9:13" x14ac:dyDescent="0.35">
      <c r="I161" s="4">
        <v>0</v>
      </c>
      <c r="J161" s="4">
        <v>140</v>
      </c>
      <c r="M161" s="41">
        <v>43466</v>
      </c>
    </row>
    <row r="162" spans="9:13" x14ac:dyDescent="0.35">
      <c r="I162" s="4">
        <v>0</v>
      </c>
      <c r="J162" s="4">
        <v>140</v>
      </c>
      <c r="M162" s="41">
        <v>43466</v>
      </c>
    </row>
    <row r="163" spans="9:13" x14ac:dyDescent="0.35">
      <c r="I163" s="4">
        <v>0</v>
      </c>
      <c r="J163" s="4">
        <v>140</v>
      </c>
      <c r="M163" s="41">
        <v>43466</v>
      </c>
    </row>
    <row r="164" spans="9:13" x14ac:dyDescent="0.35">
      <c r="I164" s="4">
        <v>0</v>
      </c>
      <c r="J164" s="4">
        <v>140</v>
      </c>
      <c r="M164" s="41">
        <v>43466</v>
      </c>
    </row>
    <row r="165" spans="9:13" x14ac:dyDescent="0.35">
      <c r="I165" s="4">
        <v>0</v>
      </c>
      <c r="J165" s="4">
        <v>140</v>
      </c>
      <c r="M165" s="41">
        <v>43466</v>
      </c>
    </row>
    <row r="166" spans="9:13" x14ac:dyDescent="0.35">
      <c r="I166" s="4">
        <v>0</v>
      </c>
      <c r="J166" s="4">
        <v>140</v>
      </c>
      <c r="M166" s="41">
        <v>43466</v>
      </c>
    </row>
    <row r="167" spans="9:13" x14ac:dyDescent="0.35">
      <c r="I167" s="4">
        <v>0</v>
      </c>
      <c r="J167" s="4">
        <v>140</v>
      </c>
      <c r="M167" s="41">
        <v>43466</v>
      </c>
    </row>
    <row r="168" spans="9:13" x14ac:dyDescent="0.35">
      <c r="I168" s="4">
        <v>0</v>
      </c>
      <c r="J168" s="4">
        <v>140</v>
      </c>
      <c r="M168" s="41">
        <v>43466</v>
      </c>
    </row>
    <row r="169" spans="9:13" x14ac:dyDescent="0.35">
      <c r="I169" s="4">
        <v>0</v>
      </c>
      <c r="J169" s="4">
        <v>140</v>
      </c>
      <c r="M169" s="41">
        <v>43466</v>
      </c>
    </row>
    <row r="170" spans="9:13" x14ac:dyDescent="0.35">
      <c r="I170" s="4">
        <v>0</v>
      </c>
      <c r="J170" s="4">
        <v>140</v>
      </c>
      <c r="M170" s="41">
        <v>43466</v>
      </c>
    </row>
    <row r="171" spans="9:13" x14ac:dyDescent="0.35">
      <c r="I171" s="4">
        <v>0</v>
      </c>
      <c r="J171" s="4">
        <v>140</v>
      </c>
      <c r="M171" s="41">
        <v>43466</v>
      </c>
    </row>
    <row r="172" spans="9:13" x14ac:dyDescent="0.35">
      <c r="I172" s="4">
        <v>0</v>
      </c>
      <c r="J172" s="4">
        <v>140</v>
      </c>
      <c r="M172" s="41">
        <v>43466</v>
      </c>
    </row>
    <row r="173" spans="9:13" x14ac:dyDescent="0.35">
      <c r="I173" s="4">
        <v>0</v>
      </c>
      <c r="J173" s="4">
        <v>140</v>
      </c>
      <c r="M173" s="41">
        <v>43466</v>
      </c>
    </row>
    <row r="174" spans="9:13" x14ac:dyDescent="0.35">
      <c r="I174" s="4">
        <v>0</v>
      </c>
      <c r="J174" s="4">
        <v>140</v>
      </c>
      <c r="M174" s="41">
        <v>43466</v>
      </c>
    </row>
    <row r="175" spans="9:13" x14ac:dyDescent="0.35">
      <c r="I175" s="4">
        <v>0</v>
      </c>
      <c r="J175" s="4">
        <v>140</v>
      </c>
      <c r="M175" s="41">
        <v>43466</v>
      </c>
    </row>
    <row r="176" spans="9:13" x14ac:dyDescent="0.35">
      <c r="I176" s="4">
        <v>0</v>
      </c>
      <c r="J176" s="4">
        <v>140</v>
      </c>
      <c r="M176" s="41">
        <v>43466</v>
      </c>
    </row>
    <row r="177" spans="9:13" x14ac:dyDescent="0.35">
      <c r="I177" s="4">
        <v>0</v>
      </c>
      <c r="J177" s="4">
        <v>140</v>
      </c>
      <c r="M177" s="41">
        <v>43466</v>
      </c>
    </row>
    <row r="178" spans="9:13" x14ac:dyDescent="0.35">
      <c r="I178" s="4">
        <v>0</v>
      </c>
      <c r="J178" s="4">
        <v>140</v>
      </c>
      <c r="M178" s="41">
        <v>43466</v>
      </c>
    </row>
    <row r="179" spans="9:13" x14ac:dyDescent="0.35">
      <c r="I179" s="4">
        <v>0</v>
      </c>
      <c r="J179" s="4">
        <v>140</v>
      </c>
      <c r="M179" s="41">
        <v>43466</v>
      </c>
    </row>
    <row r="180" spans="9:13" x14ac:dyDescent="0.35">
      <c r="I180" s="4">
        <v>0</v>
      </c>
      <c r="J180" s="4">
        <v>140</v>
      </c>
      <c r="M180" s="41">
        <v>43466</v>
      </c>
    </row>
    <row r="181" spans="9:13" x14ac:dyDescent="0.35">
      <c r="I181" s="4">
        <v>0</v>
      </c>
      <c r="J181" s="4">
        <v>140</v>
      </c>
      <c r="M181" s="41">
        <v>43466</v>
      </c>
    </row>
    <row r="182" spans="9:13" x14ac:dyDescent="0.35">
      <c r="I182" s="4">
        <v>0</v>
      </c>
      <c r="J182" s="4">
        <v>140</v>
      </c>
      <c r="M182" s="41">
        <v>43466</v>
      </c>
    </row>
    <row r="183" spans="9:13" x14ac:dyDescent="0.35">
      <c r="I183" s="4">
        <v>0</v>
      </c>
      <c r="J183" s="4">
        <v>140</v>
      </c>
      <c r="M183" s="41">
        <v>43466</v>
      </c>
    </row>
    <row r="184" spans="9:13" x14ac:dyDescent="0.35">
      <c r="I184" s="4">
        <v>0</v>
      </c>
      <c r="J184" s="4">
        <v>140</v>
      </c>
      <c r="M184" s="41">
        <v>43466</v>
      </c>
    </row>
    <row r="185" spans="9:13" x14ac:dyDescent="0.35">
      <c r="I185" s="4">
        <v>0</v>
      </c>
      <c r="J185" s="4">
        <v>140</v>
      </c>
      <c r="M185" s="41">
        <v>43466</v>
      </c>
    </row>
    <row r="186" spans="9:13" x14ac:dyDescent="0.35">
      <c r="I186" s="4">
        <v>0</v>
      </c>
      <c r="J186" s="4">
        <v>140</v>
      </c>
      <c r="M186" s="41">
        <v>43466</v>
      </c>
    </row>
    <row r="187" spans="9:13" x14ac:dyDescent="0.35">
      <c r="I187" s="4">
        <v>0</v>
      </c>
      <c r="J187" s="4">
        <v>140</v>
      </c>
      <c r="M187" s="41">
        <v>43466</v>
      </c>
    </row>
    <row r="188" spans="9:13" x14ac:dyDescent="0.35">
      <c r="I188" s="4">
        <v>0</v>
      </c>
      <c r="J188" s="4">
        <v>140</v>
      </c>
      <c r="M188" s="41">
        <v>43466</v>
      </c>
    </row>
    <row r="189" spans="9:13" x14ac:dyDescent="0.35">
      <c r="I189" s="4">
        <v>0</v>
      </c>
      <c r="J189" s="4">
        <v>140</v>
      </c>
      <c r="M189" s="41">
        <v>43466</v>
      </c>
    </row>
    <row r="190" spans="9:13" x14ac:dyDescent="0.35">
      <c r="I190" s="4">
        <v>0</v>
      </c>
      <c r="J190" s="4">
        <v>140</v>
      </c>
      <c r="M190" s="41">
        <v>43466</v>
      </c>
    </row>
    <row r="191" spans="9:13" x14ac:dyDescent="0.35">
      <c r="I191" s="4">
        <v>0</v>
      </c>
      <c r="J191" s="4">
        <v>140</v>
      </c>
      <c r="M191" s="41">
        <v>43466</v>
      </c>
    </row>
    <row r="192" spans="9:13" x14ac:dyDescent="0.35">
      <c r="I192" s="4">
        <v>0</v>
      </c>
      <c r="J192" s="4">
        <v>140</v>
      </c>
      <c r="M192" s="41">
        <v>43466</v>
      </c>
    </row>
    <row r="193" spans="9:13" x14ac:dyDescent="0.35">
      <c r="I193" s="4">
        <v>0</v>
      </c>
      <c r="J193" s="4">
        <v>140</v>
      </c>
      <c r="M193" s="41">
        <v>43466</v>
      </c>
    </row>
    <row r="194" spans="9:13" x14ac:dyDescent="0.35">
      <c r="I194" s="4">
        <v>0</v>
      </c>
      <c r="J194" s="4">
        <v>140</v>
      </c>
      <c r="M194" s="41">
        <v>43466</v>
      </c>
    </row>
    <row r="195" spans="9:13" x14ac:dyDescent="0.35">
      <c r="I195" s="4">
        <v>0</v>
      </c>
      <c r="J195" s="4">
        <v>140</v>
      </c>
      <c r="M195" s="41">
        <v>43466</v>
      </c>
    </row>
    <row r="196" spans="9:13" x14ac:dyDescent="0.35">
      <c r="I196" s="4">
        <v>0</v>
      </c>
      <c r="J196" s="4">
        <v>140</v>
      </c>
      <c r="M196" s="41">
        <v>43466</v>
      </c>
    </row>
    <row r="197" spans="9:13" x14ac:dyDescent="0.35">
      <c r="I197" s="4">
        <v>0</v>
      </c>
      <c r="J197" s="4">
        <v>140</v>
      </c>
      <c r="M197" s="41">
        <v>43466</v>
      </c>
    </row>
    <row r="198" spans="9:13" x14ac:dyDescent="0.35">
      <c r="I198" s="4">
        <v>0</v>
      </c>
      <c r="J198" s="4">
        <v>140</v>
      </c>
      <c r="M198" s="41">
        <v>43466</v>
      </c>
    </row>
    <row r="199" spans="9:13" x14ac:dyDescent="0.35">
      <c r="I199" s="4">
        <v>0</v>
      </c>
      <c r="J199" s="4">
        <v>140</v>
      </c>
      <c r="M199" s="41">
        <v>43466</v>
      </c>
    </row>
    <row r="200" spans="9:13" x14ac:dyDescent="0.35">
      <c r="I200" s="4">
        <v>0</v>
      </c>
      <c r="J200" s="4">
        <v>140</v>
      </c>
      <c r="M200" s="41">
        <v>43466</v>
      </c>
    </row>
    <row r="201" spans="9:13" x14ac:dyDescent="0.35">
      <c r="I201" s="4">
        <v>0</v>
      </c>
      <c r="J201" s="4">
        <v>140</v>
      </c>
      <c r="M201" s="41">
        <v>43466</v>
      </c>
    </row>
    <row r="202" spans="9:13" x14ac:dyDescent="0.35">
      <c r="I202" s="4">
        <v>0</v>
      </c>
      <c r="J202" s="4">
        <v>140</v>
      </c>
      <c r="M202" s="41">
        <v>43466</v>
      </c>
    </row>
    <row r="203" spans="9:13" x14ac:dyDescent="0.35">
      <c r="I203" s="4">
        <v>0</v>
      </c>
      <c r="J203" s="4">
        <v>140</v>
      </c>
      <c r="M203" s="41">
        <v>43466</v>
      </c>
    </row>
    <row r="204" spans="9:13" x14ac:dyDescent="0.35">
      <c r="I204" s="4">
        <v>0</v>
      </c>
      <c r="J204" s="4">
        <v>140</v>
      </c>
      <c r="M204" s="41">
        <v>43466</v>
      </c>
    </row>
    <row r="205" spans="9:13" x14ac:dyDescent="0.35">
      <c r="I205" s="4">
        <v>0</v>
      </c>
      <c r="J205" s="4">
        <v>140</v>
      </c>
      <c r="M205" s="41">
        <v>43466</v>
      </c>
    </row>
    <row r="206" spans="9:13" x14ac:dyDescent="0.35">
      <c r="I206" s="4">
        <v>0</v>
      </c>
      <c r="J206" s="4">
        <v>140</v>
      </c>
      <c r="M206" s="41">
        <v>43466</v>
      </c>
    </row>
    <row r="207" spans="9:13" x14ac:dyDescent="0.35">
      <c r="I207" s="4">
        <v>0</v>
      </c>
      <c r="J207" s="4">
        <v>140</v>
      </c>
      <c r="M207" s="41">
        <v>43466</v>
      </c>
    </row>
    <row r="208" spans="9:13" x14ac:dyDescent="0.35">
      <c r="I208" s="4">
        <v>0</v>
      </c>
      <c r="J208" s="4">
        <v>140</v>
      </c>
      <c r="M208" s="41">
        <v>43466</v>
      </c>
    </row>
    <row r="209" spans="9:13" x14ac:dyDescent="0.35">
      <c r="I209" s="4">
        <v>0</v>
      </c>
      <c r="J209" s="4">
        <v>140</v>
      </c>
      <c r="M209" s="41">
        <v>43466</v>
      </c>
    </row>
    <row r="210" spans="9:13" x14ac:dyDescent="0.35">
      <c r="I210" s="4">
        <v>0</v>
      </c>
      <c r="J210" s="4">
        <v>140</v>
      </c>
      <c r="M210" s="41">
        <v>43466</v>
      </c>
    </row>
    <row r="211" spans="9:13" x14ac:dyDescent="0.35">
      <c r="I211" s="4">
        <v>0</v>
      </c>
      <c r="J211" s="4">
        <v>140</v>
      </c>
      <c r="M211" s="41">
        <v>43466</v>
      </c>
    </row>
    <row r="212" spans="9:13" x14ac:dyDescent="0.35">
      <c r="I212" s="4">
        <v>0</v>
      </c>
      <c r="J212" s="4">
        <v>140</v>
      </c>
      <c r="M212" s="41">
        <v>43466</v>
      </c>
    </row>
    <row r="213" spans="9:13" x14ac:dyDescent="0.35">
      <c r="I213" s="4">
        <v>0</v>
      </c>
      <c r="J213" s="4">
        <v>140</v>
      </c>
      <c r="M213" s="41">
        <v>43466</v>
      </c>
    </row>
    <row r="214" spans="9:13" x14ac:dyDescent="0.35">
      <c r="I214" s="4">
        <v>0</v>
      </c>
      <c r="J214" s="4">
        <v>140</v>
      </c>
      <c r="M214" s="41">
        <v>43466</v>
      </c>
    </row>
    <row r="215" spans="9:13" x14ac:dyDescent="0.35">
      <c r="I215" s="4">
        <v>0</v>
      </c>
      <c r="J215" s="4">
        <v>140</v>
      </c>
      <c r="M215" s="41">
        <v>43466</v>
      </c>
    </row>
    <row r="216" spans="9:13" x14ac:dyDescent="0.35">
      <c r="I216" s="4">
        <v>0</v>
      </c>
      <c r="J216" s="4">
        <v>140</v>
      </c>
      <c r="M216" s="41">
        <v>43466</v>
      </c>
    </row>
    <row r="217" spans="9:13" x14ac:dyDescent="0.35">
      <c r="I217" s="4">
        <v>0</v>
      </c>
      <c r="J217" s="4">
        <v>140</v>
      </c>
      <c r="M217" s="41">
        <v>43466</v>
      </c>
    </row>
    <row r="218" spans="9:13" x14ac:dyDescent="0.35">
      <c r="I218" s="4">
        <v>0</v>
      </c>
      <c r="J218" s="4">
        <v>140</v>
      </c>
      <c r="M218" s="41">
        <v>43466</v>
      </c>
    </row>
    <row r="219" spans="9:13" x14ac:dyDescent="0.35">
      <c r="I219" s="4">
        <v>0</v>
      </c>
      <c r="J219" s="4">
        <v>140</v>
      </c>
      <c r="M219" s="41">
        <v>43466</v>
      </c>
    </row>
    <row r="220" spans="9:13" x14ac:dyDescent="0.35">
      <c r="I220" s="4">
        <v>0</v>
      </c>
      <c r="J220" s="4">
        <v>140</v>
      </c>
      <c r="M220" s="41">
        <v>43466</v>
      </c>
    </row>
    <row r="221" spans="9:13" x14ac:dyDescent="0.35">
      <c r="I221" s="4">
        <v>0</v>
      </c>
      <c r="J221" s="4">
        <v>140</v>
      </c>
      <c r="M221" s="41">
        <v>43466</v>
      </c>
    </row>
    <row r="222" spans="9:13" x14ac:dyDescent="0.35">
      <c r="I222" s="4">
        <v>0</v>
      </c>
      <c r="J222" s="4">
        <v>140</v>
      </c>
      <c r="M222" s="41">
        <v>43466</v>
      </c>
    </row>
    <row r="223" spans="9:13" x14ac:dyDescent="0.35">
      <c r="I223" s="4">
        <v>0</v>
      </c>
      <c r="J223" s="4">
        <v>140</v>
      </c>
      <c r="M223" s="41">
        <v>43466</v>
      </c>
    </row>
    <row r="224" spans="9:13" x14ac:dyDescent="0.35">
      <c r="I224" s="4">
        <v>0</v>
      </c>
      <c r="J224" s="4">
        <v>140</v>
      </c>
      <c r="M224" s="41">
        <v>43466</v>
      </c>
    </row>
    <row r="225" spans="9:13" x14ac:dyDescent="0.35">
      <c r="I225" s="4">
        <v>0</v>
      </c>
      <c r="J225" s="4">
        <v>140</v>
      </c>
      <c r="M225" s="41">
        <v>43466</v>
      </c>
    </row>
    <row r="226" spans="9:13" x14ac:dyDescent="0.35">
      <c r="I226" s="4">
        <v>0</v>
      </c>
      <c r="J226" s="4">
        <v>140</v>
      </c>
      <c r="M226" s="41">
        <v>43466</v>
      </c>
    </row>
    <row r="227" spans="9:13" x14ac:dyDescent="0.35">
      <c r="I227" s="4">
        <v>0</v>
      </c>
      <c r="J227" s="4">
        <v>140</v>
      </c>
      <c r="M227" s="41">
        <v>43466</v>
      </c>
    </row>
    <row r="228" spans="9:13" x14ac:dyDescent="0.35">
      <c r="I228" s="4">
        <v>0</v>
      </c>
      <c r="J228" s="4">
        <v>140</v>
      </c>
      <c r="M228" s="41">
        <v>43466</v>
      </c>
    </row>
    <row r="229" spans="9:13" x14ac:dyDescent="0.35">
      <c r="I229" s="4">
        <v>0</v>
      </c>
      <c r="J229" s="4">
        <v>140</v>
      </c>
      <c r="M229" s="41">
        <v>43466</v>
      </c>
    </row>
    <row r="230" spans="9:13" x14ac:dyDescent="0.35">
      <c r="I230" s="4">
        <v>0</v>
      </c>
      <c r="J230" s="4">
        <v>140</v>
      </c>
      <c r="M230" s="41">
        <v>43466</v>
      </c>
    </row>
    <row r="231" spans="9:13" x14ac:dyDescent="0.35">
      <c r="I231" s="4">
        <v>0</v>
      </c>
      <c r="J231" s="4">
        <v>140</v>
      </c>
      <c r="M231" s="41">
        <v>43466</v>
      </c>
    </row>
    <row r="232" spans="9:13" x14ac:dyDescent="0.35">
      <c r="I232" s="4">
        <v>0</v>
      </c>
      <c r="J232" s="4">
        <v>140</v>
      </c>
      <c r="M232" s="41">
        <v>43466</v>
      </c>
    </row>
    <row r="233" spans="9:13" x14ac:dyDescent="0.35">
      <c r="I233" s="4">
        <v>0</v>
      </c>
      <c r="J233" s="4">
        <v>140</v>
      </c>
      <c r="M233" s="41">
        <v>43466</v>
      </c>
    </row>
    <row r="234" spans="9:13" x14ac:dyDescent="0.35">
      <c r="I234" s="4">
        <v>0</v>
      </c>
      <c r="J234" s="4">
        <v>140</v>
      </c>
      <c r="M234" s="41">
        <v>43466</v>
      </c>
    </row>
    <row r="235" spans="9:13" x14ac:dyDescent="0.35">
      <c r="I235" s="4">
        <v>0</v>
      </c>
      <c r="J235" s="4">
        <v>140</v>
      </c>
      <c r="M235" s="41">
        <v>43466</v>
      </c>
    </row>
    <row r="236" spans="9:13" x14ac:dyDescent="0.35">
      <c r="I236" s="4">
        <v>0</v>
      </c>
      <c r="J236" s="4">
        <v>140</v>
      </c>
      <c r="M236" s="41">
        <v>43466</v>
      </c>
    </row>
    <row r="237" spans="9:13" x14ac:dyDescent="0.35">
      <c r="I237" s="4">
        <v>0</v>
      </c>
      <c r="J237" s="4">
        <v>140</v>
      </c>
      <c r="M237" s="41">
        <v>43466</v>
      </c>
    </row>
    <row r="238" spans="9:13" x14ac:dyDescent="0.35">
      <c r="I238" s="4">
        <v>0</v>
      </c>
      <c r="J238" s="4">
        <v>140</v>
      </c>
      <c r="M238" s="41">
        <v>43466</v>
      </c>
    </row>
    <row r="239" spans="9:13" x14ac:dyDescent="0.35">
      <c r="I239" s="4">
        <v>0</v>
      </c>
      <c r="J239" s="4">
        <v>140</v>
      </c>
      <c r="M239" s="41">
        <v>43466</v>
      </c>
    </row>
    <row r="240" spans="9:13" x14ac:dyDescent="0.35">
      <c r="I240" s="4">
        <v>0</v>
      </c>
      <c r="J240" s="4">
        <v>140</v>
      </c>
      <c r="M240" s="41">
        <v>43466</v>
      </c>
    </row>
    <row r="241" spans="9:13" x14ac:dyDescent="0.35">
      <c r="I241" s="4">
        <v>0</v>
      </c>
      <c r="J241" s="4">
        <v>140</v>
      </c>
      <c r="M241" s="41">
        <v>43466</v>
      </c>
    </row>
    <row r="242" spans="9:13" x14ac:dyDescent="0.35">
      <c r="I242" s="4">
        <v>0</v>
      </c>
      <c r="J242" s="4">
        <v>140</v>
      </c>
      <c r="M242" s="41">
        <v>43466</v>
      </c>
    </row>
    <row r="243" spans="9:13" x14ac:dyDescent="0.35">
      <c r="I243" s="4">
        <v>0</v>
      </c>
      <c r="J243" s="4">
        <v>140</v>
      </c>
      <c r="M243" s="41">
        <v>43466</v>
      </c>
    </row>
    <row r="244" spans="9:13" x14ac:dyDescent="0.35">
      <c r="I244" s="4">
        <v>0</v>
      </c>
      <c r="J244" s="4">
        <v>140</v>
      </c>
      <c r="M244" s="41">
        <v>43466</v>
      </c>
    </row>
    <row r="245" spans="9:13" x14ac:dyDescent="0.35">
      <c r="I245" s="4">
        <v>0</v>
      </c>
      <c r="J245" s="4">
        <v>140</v>
      </c>
      <c r="M245" s="41">
        <v>43466</v>
      </c>
    </row>
    <row r="246" spans="9:13" x14ac:dyDescent="0.35">
      <c r="I246" s="4">
        <v>0</v>
      </c>
      <c r="J246" s="4">
        <v>140</v>
      </c>
      <c r="M246" s="41">
        <v>43466</v>
      </c>
    </row>
    <row r="247" spans="9:13" x14ac:dyDescent="0.35">
      <c r="I247" s="4">
        <v>0</v>
      </c>
      <c r="J247" s="4">
        <v>140</v>
      </c>
      <c r="M247" s="41">
        <v>43466</v>
      </c>
    </row>
    <row r="248" spans="9:13" x14ac:dyDescent="0.35">
      <c r="I248" s="4">
        <v>0</v>
      </c>
      <c r="J248" s="4">
        <v>140</v>
      </c>
      <c r="M248" s="41">
        <v>43466</v>
      </c>
    </row>
    <row r="249" spans="9:13" x14ac:dyDescent="0.35">
      <c r="I249" s="4">
        <v>0</v>
      </c>
      <c r="J249" s="4">
        <v>140</v>
      </c>
      <c r="M249" s="41">
        <v>43466</v>
      </c>
    </row>
    <row r="250" spans="9:13" x14ac:dyDescent="0.35">
      <c r="I250" s="4">
        <v>0</v>
      </c>
      <c r="J250" s="4">
        <v>140</v>
      </c>
      <c r="M250" s="41">
        <v>43466</v>
      </c>
    </row>
    <row r="251" spans="9:13" x14ac:dyDescent="0.35">
      <c r="I251" s="4">
        <v>0</v>
      </c>
      <c r="J251" s="4">
        <v>140</v>
      </c>
      <c r="M251" s="41">
        <v>43466</v>
      </c>
    </row>
    <row r="252" spans="9:13" x14ac:dyDescent="0.35">
      <c r="I252" s="4">
        <v>0</v>
      </c>
      <c r="J252" s="4">
        <v>140</v>
      </c>
      <c r="M252" s="41">
        <v>43466</v>
      </c>
    </row>
    <row r="253" spans="9:13" x14ac:dyDescent="0.35">
      <c r="I253" s="4">
        <v>0</v>
      </c>
      <c r="J253" s="4">
        <v>140</v>
      </c>
      <c r="M253" s="41">
        <v>43466</v>
      </c>
    </row>
    <row r="254" spans="9:13" x14ac:dyDescent="0.35">
      <c r="I254" s="4">
        <v>0</v>
      </c>
      <c r="J254" s="4">
        <v>140</v>
      </c>
      <c r="M254" s="41">
        <v>43466</v>
      </c>
    </row>
    <row r="255" spans="9:13" x14ac:dyDescent="0.35">
      <c r="I255" s="4">
        <v>0</v>
      </c>
      <c r="J255" s="4">
        <v>140</v>
      </c>
      <c r="M255" s="41">
        <v>43466</v>
      </c>
    </row>
    <row r="256" spans="9:13" x14ac:dyDescent="0.35">
      <c r="I256" s="4">
        <v>0</v>
      </c>
      <c r="J256" s="4">
        <v>140</v>
      </c>
      <c r="M256" s="41">
        <v>43466</v>
      </c>
    </row>
    <row r="257" spans="9:13" x14ac:dyDescent="0.35">
      <c r="I257" s="4">
        <v>0</v>
      </c>
      <c r="J257" s="4">
        <v>140</v>
      </c>
      <c r="M257" s="41">
        <v>43466</v>
      </c>
    </row>
    <row r="258" spans="9:13" x14ac:dyDescent="0.35">
      <c r="I258" s="4">
        <v>0</v>
      </c>
      <c r="J258" s="4">
        <v>140</v>
      </c>
      <c r="M258" s="41">
        <v>43466</v>
      </c>
    </row>
    <row r="259" spans="9:13" x14ac:dyDescent="0.35">
      <c r="I259" s="4">
        <v>0</v>
      </c>
      <c r="J259" s="4">
        <v>140</v>
      </c>
      <c r="M259" s="41">
        <v>43466</v>
      </c>
    </row>
    <row r="260" spans="9:13" x14ac:dyDescent="0.35">
      <c r="I260" s="4">
        <v>0</v>
      </c>
      <c r="J260" s="4">
        <v>140</v>
      </c>
      <c r="M260" s="41">
        <v>43466</v>
      </c>
    </row>
    <row r="261" spans="9:13" x14ac:dyDescent="0.35">
      <c r="I261" s="4">
        <v>0</v>
      </c>
      <c r="J261" s="4">
        <v>140</v>
      </c>
      <c r="M261" s="41">
        <v>43466</v>
      </c>
    </row>
    <row r="262" spans="9:13" x14ac:dyDescent="0.35">
      <c r="I262" s="4">
        <v>0</v>
      </c>
      <c r="J262" s="4">
        <v>140</v>
      </c>
      <c r="M262" s="41">
        <v>43466</v>
      </c>
    </row>
    <row r="263" spans="9:13" x14ac:dyDescent="0.35">
      <c r="I263" s="4">
        <v>0</v>
      </c>
      <c r="J263" s="4">
        <v>140</v>
      </c>
      <c r="M263" s="41">
        <v>43466</v>
      </c>
    </row>
    <row r="264" spans="9:13" x14ac:dyDescent="0.35">
      <c r="I264" s="4">
        <v>0</v>
      </c>
      <c r="J264" s="4">
        <v>140</v>
      </c>
      <c r="M264" s="41">
        <v>43466</v>
      </c>
    </row>
    <row r="265" spans="9:13" x14ac:dyDescent="0.35">
      <c r="I265" s="4">
        <v>0</v>
      </c>
      <c r="J265" s="4">
        <v>140</v>
      </c>
      <c r="M265" s="41">
        <v>43466</v>
      </c>
    </row>
    <row r="266" spans="9:13" x14ac:dyDescent="0.35">
      <c r="I266" s="4">
        <v>0</v>
      </c>
      <c r="J266" s="4">
        <v>140</v>
      </c>
      <c r="M266" s="41">
        <v>43466</v>
      </c>
    </row>
    <row r="267" spans="9:13" x14ac:dyDescent="0.35">
      <c r="I267" s="4">
        <v>0</v>
      </c>
      <c r="J267" s="4">
        <v>140</v>
      </c>
      <c r="M267" s="41">
        <v>43466</v>
      </c>
    </row>
    <row r="268" spans="9:13" x14ac:dyDescent="0.35">
      <c r="I268" s="4">
        <v>0</v>
      </c>
      <c r="J268" s="4">
        <v>140</v>
      </c>
      <c r="M268" s="41">
        <v>43466</v>
      </c>
    </row>
    <row r="269" spans="9:13" x14ac:dyDescent="0.35">
      <c r="I269" s="4">
        <v>0</v>
      </c>
      <c r="J269" s="4">
        <v>140</v>
      </c>
      <c r="M269" s="41">
        <v>43466</v>
      </c>
    </row>
    <row r="270" spans="9:13" x14ac:dyDescent="0.35">
      <c r="I270" s="4">
        <v>0</v>
      </c>
      <c r="J270" s="4">
        <v>140</v>
      </c>
      <c r="M270" s="41">
        <v>43466</v>
      </c>
    </row>
    <row r="271" spans="9:13" x14ac:dyDescent="0.35">
      <c r="I271" s="4">
        <v>0</v>
      </c>
      <c r="J271" s="4">
        <v>140</v>
      </c>
      <c r="M271" s="41">
        <v>43466</v>
      </c>
    </row>
    <row r="272" spans="9:13" x14ac:dyDescent="0.35">
      <c r="I272" s="4">
        <v>0</v>
      </c>
      <c r="J272" s="4">
        <v>140</v>
      </c>
      <c r="M272" s="41">
        <v>43466</v>
      </c>
    </row>
    <row r="273" spans="9:13" x14ac:dyDescent="0.35">
      <c r="I273" s="4">
        <v>0</v>
      </c>
      <c r="J273" s="4">
        <v>140</v>
      </c>
      <c r="M273" s="41">
        <v>43466</v>
      </c>
    </row>
    <row r="274" spans="9:13" x14ac:dyDescent="0.35">
      <c r="I274" s="4">
        <v>0</v>
      </c>
      <c r="J274" s="4">
        <v>140</v>
      </c>
      <c r="M274" s="41">
        <v>43466</v>
      </c>
    </row>
    <row r="275" spans="9:13" x14ac:dyDescent="0.35">
      <c r="I275" s="4">
        <v>0</v>
      </c>
      <c r="J275" s="4">
        <v>140</v>
      </c>
      <c r="M275" s="41">
        <v>43466</v>
      </c>
    </row>
    <row r="276" spans="9:13" x14ac:dyDescent="0.35">
      <c r="I276" s="4">
        <v>0</v>
      </c>
      <c r="J276" s="4">
        <v>140</v>
      </c>
      <c r="M276" s="41">
        <v>43466</v>
      </c>
    </row>
    <row r="277" spans="9:13" x14ac:dyDescent="0.35">
      <c r="I277" s="4">
        <v>0</v>
      </c>
      <c r="J277" s="4">
        <v>140</v>
      </c>
      <c r="M277" s="41">
        <v>43466</v>
      </c>
    </row>
    <row r="278" spans="9:13" x14ac:dyDescent="0.35">
      <c r="I278" s="4">
        <v>0</v>
      </c>
      <c r="J278" s="4">
        <v>140</v>
      </c>
      <c r="M278" s="41">
        <v>43466</v>
      </c>
    </row>
    <row r="279" spans="9:13" x14ac:dyDescent="0.35">
      <c r="I279" s="4">
        <v>0</v>
      </c>
      <c r="J279" s="4">
        <v>140</v>
      </c>
      <c r="M279" s="41">
        <v>43466</v>
      </c>
    </row>
    <row r="280" spans="9:13" x14ac:dyDescent="0.35">
      <c r="I280" s="4">
        <v>0</v>
      </c>
      <c r="J280" s="4">
        <v>140</v>
      </c>
      <c r="M280" s="41">
        <v>43466</v>
      </c>
    </row>
    <row r="281" spans="9:13" x14ac:dyDescent="0.35">
      <c r="I281" s="4">
        <v>0</v>
      </c>
      <c r="J281" s="4">
        <v>140</v>
      </c>
      <c r="M281" s="41">
        <v>43466</v>
      </c>
    </row>
    <row r="282" spans="9:13" x14ac:dyDescent="0.35">
      <c r="I282" s="4">
        <v>0</v>
      </c>
      <c r="J282" s="4">
        <v>140</v>
      </c>
      <c r="M282" s="41">
        <v>43466</v>
      </c>
    </row>
    <row r="283" spans="9:13" x14ac:dyDescent="0.35">
      <c r="I283" s="4">
        <v>0</v>
      </c>
      <c r="J283" s="4">
        <v>140</v>
      </c>
      <c r="M283" s="41">
        <v>43466</v>
      </c>
    </row>
    <row r="284" spans="9:13" x14ac:dyDescent="0.35">
      <c r="I284" s="4">
        <v>0</v>
      </c>
      <c r="J284" s="4">
        <v>140</v>
      </c>
      <c r="M284" s="41">
        <v>43466</v>
      </c>
    </row>
    <row r="285" spans="9:13" x14ac:dyDescent="0.35">
      <c r="I285" s="4">
        <v>0</v>
      </c>
      <c r="J285" s="4">
        <v>140</v>
      </c>
      <c r="M285" s="41">
        <v>43466</v>
      </c>
    </row>
    <row r="286" spans="9:13" x14ac:dyDescent="0.35">
      <c r="I286" s="4">
        <v>0</v>
      </c>
      <c r="J286" s="4">
        <v>140</v>
      </c>
      <c r="M286" s="41">
        <v>43466</v>
      </c>
    </row>
    <row r="287" spans="9:13" x14ac:dyDescent="0.35">
      <c r="I287" s="4">
        <v>0</v>
      </c>
      <c r="J287" s="4">
        <v>140</v>
      </c>
      <c r="M287" s="41">
        <v>43466</v>
      </c>
    </row>
    <row r="288" spans="9:13" x14ac:dyDescent="0.35">
      <c r="I288" s="4">
        <v>0</v>
      </c>
      <c r="J288" s="4">
        <v>140</v>
      </c>
      <c r="M288" s="41">
        <v>43466</v>
      </c>
    </row>
    <row r="289" spans="9:13" x14ac:dyDescent="0.35">
      <c r="I289" s="4">
        <v>0</v>
      </c>
      <c r="J289" s="4">
        <v>140</v>
      </c>
      <c r="M289" s="41">
        <v>43466</v>
      </c>
    </row>
    <row r="290" spans="9:13" x14ac:dyDescent="0.35">
      <c r="I290" s="4">
        <v>0</v>
      </c>
      <c r="J290" s="4">
        <v>140</v>
      </c>
      <c r="M290" s="41">
        <v>43466</v>
      </c>
    </row>
    <row r="291" spans="9:13" x14ac:dyDescent="0.35">
      <c r="I291" s="4">
        <v>0</v>
      </c>
      <c r="J291" s="4">
        <v>140</v>
      </c>
      <c r="M291" s="41">
        <v>43466</v>
      </c>
    </row>
    <row r="292" spans="9:13" x14ac:dyDescent="0.35">
      <c r="I292" s="4">
        <v>0</v>
      </c>
      <c r="J292" s="4">
        <v>140</v>
      </c>
      <c r="M292" s="41">
        <v>43466</v>
      </c>
    </row>
    <row r="293" spans="9:13" x14ac:dyDescent="0.35">
      <c r="I293" s="4">
        <v>0</v>
      </c>
      <c r="J293" s="4">
        <v>140</v>
      </c>
      <c r="M293" s="41">
        <v>43466</v>
      </c>
    </row>
    <row r="294" spans="9:13" x14ac:dyDescent="0.35">
      <c r="I294" s="4">
        <v>0</v>
      </c>
      <c r="J294" s="4">
        <v>140</v>
      </c>
      <c r="M294" s="41">
        <v>43466</v>
      </c>
    </row>
    <row r="295" spans="9:13" x14ac:dyDescent="0.35">
      <c r="I295" s="4">
        <v>0</v>
      </c>
      <c r="J295" s="4">
        <v>140</v>
      </c>
      <c r="M295" s="41">
        <v>43466</v>
      </c>
    </row>
    <row r="296" spans="9:13" x14ac:dyDescent="0.35">
      <c r="I296" s="4">
        <v>0</v>
      </c>
      <c r="J296" s="4">
        <v>140</v>
      </c>
      <c r="M296" s="41">
        <v>43466</v>
      </c>
    </row>
    <row r="297" spans="9:13" x14ac:dyDescent="0.35">
      <c r="I297" s="4">
        <v>0</v>
      </c>
      <c r="J297" s="4">
        <v>140</v>
      </c>
      <c r="M297" s="41">
        <v>43466</v>
      </c>
    </row>
    <row r="298" spans="9:13" x14ac:dyDescent="0.35">
      <c r="I298" s="4">
        <v>0</v>
      </c>
      <c r="J298" s="4">
        <v>140</v>
      </c>
      <c r="M298" s="41">
        <v>43466</v>
      </c>
    </row>
    <row r="299" spans="9:13" x14ac:dyDescent="0.35">
      <c r="I299" s="4">
        <v>0</v>
      </c>
      <c r="J299" s="4">
        <v>140</v>
      </c>
      <c r="M299" s="41">
        <v>43466</v>
      </c>
    </row>
    <row r="300" spans="9:13" x14ac:dyDescent="0.35">
      <c r="I300" s="4">
        <v>0</v>
      </c>
      <c r="J300" s="4">
        <v>140</v>
      </c>
      <c r="M300" s="41">
        <v>43466</v>
      </c>
    </row>
    <row r="301" spans="9:13" x14ac:dyDescent="0.35">
      <c r="I301" s="4">
        <v>0</v>
      </c>
      <c r="J301" s="4">
        <v>140</v>
      </c>
      <c r="M301" s="41">
        <v>43466</v>
      </c>
    </row>
    <row r="302" spans="9:13" x14ac:dyDescent="0.35">
      <c r="I302" s="4">
        <v>0</v>
      </c>
      <c r="J302" s="4">
        <v>140</v>
      </c>
      <c r="M302" s="41">
        <v>43466</v>
      </c>
    </row>
    <row r="303" spans="9:13" x14ac:dyDescent="0.35">
      <c r="I303" s="4">
        <v>0</v>
      </c>
      <c r="J303" s="4">
        <v>140</v>
      </c>
      <c r="M303" s="41">
        <v>43466</v>
      </c>
    </row>
    <row r="304" spans="9:13" x14ac:dyDescent="0.35">
      <c r="I304" s="4">
        <v>0</v>
      </c>
      <c r="J304" s="4">
        <v>140</v>
      </c>
      <c r="M304" s="41">
        <v>43466</v>
      </c>
    </row>
    <row r="305" spans="9:13" x14ac:dyDescent="0.35">
      <c r="I305" s="4">
        <v>0</v>
      </c>
      <c r="J305" s="4">
        <v>140</v>
      </c>
      <c r="M305" s="41">
        <v>43466</v>
      </c>
    </row>
    <row r="306" spans="9:13" x14ac:dyDescent="0.35">
      <c r="I306" s="4">
        <v>0</v>
      </c>
      <c r="J306" s="4">
        <v>140</v>
      </c>
      <c r="M306" s="41">
        <v>43466</v>
      </c>
    </row>
    <row r="307" spans="9:13" x14ac:dyDescent="0.35">
      <c r="I307" s="4">
        <v>0</v>
      </c>
      <c r="J307" s="4">
        <v>140</v>
      </c>
      <c r="M307" s="41">
        <v>43466</v>
      </c>
    </row>
    <row r="308" spans="9:13" x14ac:dyDescent="0.35">
      <c r="I308" s="4">
        <v>0</v>
      </c>
      <c r="J308" s="4">
        <v>140</v>
      </c>
      <c r="M308" s="41">
        <v>43466</v>
      </c>
    </row>
    <row r="309" spans="9:13" x14ac:dyDescent="0.35">
      <c r="I309" s="4">
        <v>0</v>
      </c>
      <c r="J309" s="4">
        <v>140</v>
      </c>
      <c r="M309" s="41">
        <v>43466</v>
      </c>
    </row>
    <row r="310" spans="9:13" x14ac:dyDescent="0.35">
      <c r="I310" s="4">
        <v>0</v>
      </c>
      <c r="J310" s="4">
        <v>140</v>
      </c>
      <c r="M310" s="41">
        <v>43466</v>
      </c>
    </row>
    <row r="311" spans="9:13" x14ac:dyDescent="0.35">
      <c r="I311" s="4">
        <v>0</v>
      </c>
      <c r="J311" s="4">
        <v>140</v>
      </c>
      <c r="M311" s="41">
        <v>43466</v>
      </c>
    </row>
    <row r="312" spans="9:13" x14ac:dyDescent="0.35">
      <c r="I312" s="4">
        <v>0</v>
      </c>
      <c r="J312" s="4">
        <v>140</v>
      </c>
      <c r="M312" s="41">
        <v>43466</v>
      </c>
    </row>
    <row r="313" spans="9:13" x14ac:dyDescent="0.35">
      <c r="I313" s="4">
        <v>0</v>
      </c>
      <c r="J313" s="4">
        <v>140</v>
      </c>
      <c r="M313" s="41">
        <v>43466</v>
      </c>
    </row>
    <row r="314" spans="9:13" x14ac:dyDescent="0.35">
      <c r="I314" s="4">
        <v>0</v>
      </c>
      <c r="J314" s="4">
        <v>140</v>
      </c>
      <c r="M314" s="41">
        <v>43466</v>
      </c>
    </row>
    <row r="315" spans="9:13" x14ac:dyDescent="0.35">
      <c r="I315" s="4">
        <v>0</v>
      </c>
      <c r="J315" s="4">
        <v>140</v>
      </c>
      <c r="M315" s="41">
        <v>43466</v>
      </c>
    </row>
    <row r="316" spans="9:13" x14ac:dyDescent="0.35">
      <c r="I316" s="4">
        <v>0</v>
      </c>
      <c r="J316" s="4">
        <v>140</v>
      </c>
      <c r="M316" s="41">
        <v>43466</v>
      </c>
    </row>
    <row r="317" spans="9:13" x14ac:dyDescent="0.35">
      <c r="I317" s="4">
        <v>0</v>
      </c>
      <c r="J317" s="4">
        <v>140</v>
      </c>
      <c r="M317" s="41">
        <v>43466</v>
      </c>
    </row>
    <row r="318" spans="9:13" x14ac:dyDescent="0.35">
      <c r="I318" s="4">
        <v>0</v>
      </c>
      <c r="J318" s="4">
        <v>140</v>
      </c>
      <c r="M318" s="41">
        <v>43466</v>
      </c>
    </row>
    <row r="319" spans="9:13" x14ac:dyDescent="0.35">
      <c r="I319" s="4">
        <v>0</v>
      </c>
      <c r="J319" s="4">
        <v>140</v>
      </c>
      <c r="M319" s="41">
        <v>43466</v>
      </c>
    </row>
    <row r="320" spans="9:13" x14ac:dyDescent="0.35">
      <c r="I320" s="4">
        <v>0</v>
      </c>
      <c r="J320" s="4">
        <v>140</v>
      </c>
      <c r="M320" s="41">
        <v>43466</v>
      </c>
    </row>
    <row r="321" spans="13:13" x14ac:dyDescent="0.35">
      <c r="M321" s="41">
        <v>43466</v>
      </c>
    </row>
    <row r="322" spans="13:13" x14ac:dyDescent="0.35">
      <c r="M322" s="41">
        <v>43466</v>
      </c>
    </row>
    <row r="323" spans="13:13" x14ac:dyDescent="0.35">
      <c r="M323" s="41">
        <v>43466</v>
      </c>
    </row>
    <row r="324" spans="13:13" x14ac:dyDescent="0.35">
      <c r="M324" s="41">
        <v>43466</v>
      </c>
    </row>
    <row r="325" spans="13:13" x14ac:dyDescent="0.35">
      <c r="M325" s="41">
        <v>43466</v>
      </c>
    </row>
    <row r="326" spans="13:13" x14ac:dyDescent="0.35">
      <c r="M326" s="41">
        <v>43466</v>
      </c>
    </row>
    <row r="327" spans="13:13" x14ac:dyDescent="0.35">
      <c r="M327" s="41">
        <v>43466</v>
      </c>
    </row>
    <row r="328" spans="13:13" x14ac:dyDescent="0.35">
      <c r="M328" s="41">
        <v>43466</v>
      </c>
    </row>
    <row r="329" spans="13:13" x14ac:dyDescent="0.35">
      <c r="M329" s="41">
        <v>43466</v>
      </c>
    </row>
    <row r="330" spans="13:13" x14ac:dyDescent="0.35">
      <c r="M330" s="41">
        <v>43466</v>
      </c>
    </row>
    <row r="331" spans="13:13" x14ac:dyDescent="0.35">
      <c r="M331" s="41">
        <v>43466</v>
      </c>
    </row>
    <row r="332" spans="13:13" x14ac:dyDescent="0.35">
      <c r="M332" s="41">
        <v>43466</v>
      </c>
    </row>
    <row r="333" spans="13:13" x14ac:dyDescent="0.35">
      <c r="M333" s="41">
        <v>43466</v>
      </c>
    </row>
    <row r="334" spans="13:13" x14ac:dyDescent="0.35">
      <c r="M334" s="41">
        <v>43466</v>
      </c>
    </row>
    <row r="335" spans="13:13" x14ac:dyDescent="0.35">
      <c r="M335" s="41">
        <v>43466</v>
      </c>
    </row>
    <row r="336" spans="13:13" x14ac:dyDescent="0.35">
      <c r="M336" s="41">
        <v>43466</v>
      </c>
    </row>
    <row r="337" spans="13:13" x14ac:dyDescent="0.35">
      <c r="M337" s="41">
        <v>43466</v>
      </c>
    </row>
    <row r="338" spans="13:13" x14ac:dyDescent="0.35">
      <c r="M338" s="41">
        <v>43466</v>
      </c>
    </row>
    <row r="339" spans="13:13" x14ac:dyDescent="0.35">
      <c r="M339" s="41">
        <v>43466</v>
      </c>
    </row>
    <row r="340" spans="13:13" x14ac:dyDescent="0.35">
      <c r="M340" s="41">
        <v>43466</v>
      </c>
    </row>
    <row r="341" spans="13:13" x14ac:dyDescent="0.35">
      <c r="M341" s="41">
        <v>43466</v>
      </c>
    </row>
    <row r="342" spans="13:13" x14ac:dyDescent="0.35">
      <c r="M342" s="41">
        <v>43466</v>
      </c>
    </row>
    <row r="343" spans="13:13" x14ac:dyDescent="0.35">
      <c r="M343" s="41">
        <v>43466</v>
      </c>
    </row>
    <row r="344" spans="13:13" x14ac:dyDescent="0.35">
      <c r="M344" s="41">
        <v>43466</v>
      </c>
    </row>
    <row r="345" spans="13:13" x14ac:dyDescent="0.35">
      <c r="M345" s="41">
        <v>43466</v>
      </c>
    </row>
    <row r="346" spans="13:13" x14ac:dyDescent="0.35">
      <c r="M346" s="41">
        <v>43466</v>
      </c>
    </row>
    <row r="347" spans="13:13" x14ac:dyDescent="0.35">
      <c r="M347" s="41">
        <v>43466</v>
      </c>
    </row>
    <row r="348" spans="13:13" x14ac:dyDescent="0.35">
      <c r="M348" s="41">
        <v>43466</v>
      </c>
    </row>
    <row r="349" spans="13:13" x14ac:dyDescent="0.35">
      <c r="M349" s="41">
        <v>43466</v>
      </c>
    </row>
    <row r="350" spans="13:13" x14ac:dyDescent="0.35">
      <c r="M350" s="41">
        <v>43466</v>
      </c>
    </row>
  </sheetData>
  <sheetProtection algorithmName="SHA-512" hashValue="Oc7bePDZLgTFMY8FCdMTBCvzimU8HnQQ44hm8KeI4B/EwztufYYVBQgU0NRnZj2HdoVc4ifUq0rJGwIRkbKNiw==" saltValue="cx7GFUhoz7TM3kWLlp/r4Q==" spinCount="100000" sheet="1" objects="1" scenarios="1" selectLockedCells="1" selectUnlockedCells="1"/>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Line_List</vt:lpstr>
      <vt:lpstr>Descriptives</vt:lpstr>
      <vt:lpstr>Tab to HIDE</vt:lpstr>
      <vt:lpstr>Descriptives!Print_Area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Guide, Roxanna, Public Health, CAPE</dc:creator>
  <cp:lastModifiedBy>O’Connor, Susan</cp:lastModifiedBy>
  <cp:lastPrinted>2022-07-05T17:38:32Z</cp:lastPrinted>
  <dcterms:created xsi:type="dcterms:W3CDTF">2021-08-02T21:09:04Z</dcterms:created>
  <dcterms:modified xsi:type="dcterms:W3CDTF">2022-08-26T16:43:32Z</dcterms:modified>
</cp:coreProperties>
</file>